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<sst xmlns="http://schemas.openxmlformats.org/spreadsheetml/2006/main" count="241" uniqueCount="112">
  <si>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</si>
  <si>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</si>
  <si>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</si>
  <si>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</si>
  <si>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</si>
  <si>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Base Camp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</si>
  <si>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</si>
  <si>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</si>
  <si>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</si>
  <si>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</si>
  <si>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</si>
  <si>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</si>
  <si>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</si>
  <si>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</si>
  <si>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</si>
  <si>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</si>
  <si>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</si>
  <si>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</si>
  <si>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</si>
  <si>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</si>
  <si>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</si>
  <si>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11.12.18</t>
  </si>
  <si>
    <t xml:space="preserve">SMP</t>
  </si>
  <si>
    <t xml:space="preserve">not good quality, too much hard snow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</si>
  <si>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</si>
  <si>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</si>
  <si>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</si>
  <si>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</si>
  <si>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</si>
  <si>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</si>
  <si>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</si>
  <si>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clear sky above us, low wind, below 2 m.s-1, GPS WP 26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</si>
  <si>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</si>
  <si>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</si>
  <si>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</si>
  <si>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</si>
  <si>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</si>
  <si>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snow very soft, typical of the plateau, but very hard layer at 56 cm, which stops the SMP all time, no way to get through it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</si>
  <si>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</si>
  <si>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</si>
  <si>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</si>
  <si>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</si>
  <si>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</si>
  <si>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</si>
  <si>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</si>
  <si>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</si>
  <si>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</si>
  <si>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</si>
  <si>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</si>
  <si>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</si>
  <si>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</si>
  <si>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</si>
  <si>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</si>
  <si>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</si>
  <si>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</si>
  <si>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</si>
  <si>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</si>
  <si>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</si>
  <si>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</si>
  <si>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</si>
  <si>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</si>
  <si>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</si>
  <si>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</si>
  <si>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facetted</t>
  </si>
  <si>
    <t xml:space="preserve">P</t>
  </si>
  <si>
    <t xml:space="preserve">rounded</t>
  </si>
  <si>
    <t xml:space="preserve">4f</t>
  </si>
  <si>
    <t xml:space="preserve">DH</t>
  </si>
  <si>
    <t xml:space="preserve">2-3 </t>
  </si>
  <si>
    <t xml:space="preserve">mixed</t>
  </si>
  <si>
    <t xml:space="preserve">1f</t>
  </si>
  <si>
    <t xml:space="preserve">3-4</t>
  </si>
  <si>
    <t xml:space="preserve">K</t>
  </si>
  <si>
    <t xml:space="preserve">SSA data, exported from the ICE Cube software</t>
  </si>
  <si>
    <t xml:space="preserve">signal mV</t>
  </si>
  <si>
    <t xml:space="preserve">Reflectance %</t>
  </si>
  <si>
    <t xml:space="preserve">SSA m2 kg -1 Ice Cube</t>
  </si>
  <si>
    <t xml:space="preserve">Depth in cm from bottom</t>
  </si>
  <si>
    <t xml:space="preserve">Depth in mm from top </t>
  </si>
  <si>
    <t xml:space="preserve">Density JC shovel</t>
  </si>
  <si>
    <t xml:space="preserve">Surface Variability</t>
  </si>
  <si>
    <t xml:space="preserve">0-1 cm</t>
  </si>
  <si>
    <t xml:space="preserve">1-2 cm</t>
  </si>
  <si>
    <t xml:space="preserve">2-3 cm</t>
  </si>
  <si>
    <t xml:space="preserve">3-4 cm</t>
  </si>
  <si>
    <t xml:space="preserve">4-5 cm</t>
  </si>
  <si>
    <t xml:space="preserve">Snow pit</t>
  </si>
  <si>
    <t xml:space="preserve">124-119 cm</t>
  </si>
  <si>
    <t xml:space="preserve">119-111 cm</t>
  </si>
  <si>
    <t xml:space="preserve">111-108 cm</t>
  </si>
  <si>
    <t xml:space="preserve">108-100 cm</t>
  </si>
  <si>
    <t xml:space="preserve">100-86 cm</t>
  </si>
  <si>
    <t xml:space="preserve">86-85 cm</t>
  </si>
  <si>
    <t xml:space="preserve">85-77 cm</t>
  </si>
  <si>
    <t xml:space="preserve">77-76 cm</t>
  </si>
  <si>
    <t xml:space="preserve">76-72 cm</t>
  </si>
  <si>
    <t xml:space="preserve">72-71 cm</t>
  </si>
  <si>
    <t xml:space="preserve">71-59 cm</t>
  </si>
  <si>
    <t xml:space="preserve">59-56 cm</t>
  </si>
  <si>
    <t xml:space="preserve">56-44 cm</t>
  </si>
  <si>
    <t xml:space="preserve">44-43 cm</t>
  </si>
  <si>
    <t xml:space="preserve">43-32 cm</t>
  </si>
  <si>
    <t xml:space="preserve">32-13 cm</t>
  </si>
  <si>
    <t xml:space="preserve">SMP data exported from software</t>
  </si>
  <si>
    <t xml:space="preserve">no good SMP data that day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</si>
  <si>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</si>
  <si>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</si>
  <si>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</si>
  <si>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</si>
  <si>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</si>
  <si>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no albedo data</t>
  </si>
  <si>
    <t xml:space="preserve">none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</si>
</sst>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4"/>
      <color rgb="FF000000"/>
      <name val="Calibri"/>
      <family val="2"/>
      <charset val="1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400" spc="-1" strike="noStrike">
                <a:latin typeface="Arial"/>
              </a:defRPr>
            </a:pPr>
            <a:r>
              <a:rPr b="0" sz="2400" spc="-1" strike="noStrike">
                <a:latin typeface="Arial"/>
              </a:rPr>
              <a:t>Comparison Micro pen and Ice Cube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details'!$CJ$12</c:f>
              <c:strCache>
                <c:ptCount val="1"/>
                <c:pt idx="0">
                  <c:v>SSA Micro Pen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.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ser>
          <c:idx val="1"/>
          <c:order val="1"/>
          <c:tx>
            <c:strRef>
              <c:f>'SSA Data details'!$E$12</c:f>
              <c:strCache>
                <c:ptCount val="1"/>
                <c:pt idx="0">
                  <c:v>SSA m2 kg -1 Ice Cube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13"/>
            <c:spPr>
              <a:solidFill>
                <a:srgbClr val="ff420e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145</c:v>
                </c:pt>
                <c:pt idx="22">
                  <c:v>200</c:v>
                </c:pt>
                <c:pt idx="23">
                  <c:v>310</c:v>
                </c:pt>
                <c:pt idx="24">
                  <c:v>385</c:v>
                </c:pt>
                <c:pt idx="25">
                  <c:v>430</c:v>
                </c:pt>
                <c:pt idx="26">
                  <c:v>475</c:v>
                </c:pt>
                <c:pt idx="27">
                  <c:v>500</c:v>
                </c:pt>
                <c:pt idx="28">
                  <c:v>525</c:v>
                </c:pt>
                <c:pt idx="29">
                  <c:v>590</c:v>
                </c:pt>
                <c:pt idx="30">
                  <c:v>665</c:v>
                </c:pt>
                <c:pt idx="31">
                  <c:v>740</c:v>
                </c:pt>
                <c:pt idx="32">
                  <c:v>805</c:v>
                </c:pt>
                <c:pt idx="33">
                  <c:v>865</c:v>
                </c:pt>
                <c:pt idx="34">
                  <c:v>1015</c:v>
                </c:pt>
              </c:numCache>
            </c:numRef>
          </c:xVal>
          <c:yVal>
            <c:numRef>
              <c:f>'SSA Data details'!$E$13:$E$47</c:f>
              <c:numCache>
                <c:formatCode>General</c:formatCode>
                <c:ptCount val="35"/>
                <c:pt idx="0">
                  <c:v>51.2</c:v>
                </c:pt>
                <c:pt idx="1">
                  <c:v>49.4</c:v>
                </c:pt>
                <c:pt idx="2">
                  <c:v>50.5</c:v>
                </c:pt>
                <c:pt idx="3">
                  <c:v>41</c:v>
                </c:pt>
                <c:pt idx="4">
                  <c:v>42.1</c:v>
                </c:pt>
                <c:pt idx="5">
                  <c:v>41.6</c:v>
                </c:pt>
                <c:pt idx="6">
                  <c:v>44.8</c:v>
                </c:pt>
                <c:pt idx="7">
                  <c:v>44.9</c:v>
                </c:pt>
                <c:pt idx="8">
                  <c:v>43.4</c:v>
                </c:pt>
                <c:pt idx="9">
                  <c:v>40.9</c:v>
                </c:pt>
                <c:pt idx="10">
                  <c:v>42.3</c:v>
                </c:pt>
                <c:pt idx="11">
                  <c:v>40.7</c:v>
                </c:pt>
                <c:pt idx="12">
                  <c:v>44.8</c:v>
                </c:pt>
                <c:pt idx="13">
                  <c:v>44.2</c:v>
                </c:pt>
                <c:pt idx="14">
                  <c:v>45.9</c:v>
                </c:pt>
                <c:pt idx="15">
                  <c:v>50.3</c:v>
                </c:pt>
                <c:pt idx="16">
                  <c:v>50.8</c:v>
                </c:pt>
                <c:pt idx="17">
                  <c:v>51.1</c:v>
                </c:pt>
                <c:pt idx="18">
                  <c:v>21.4</c:v>
                </c:pt>
                <c:pt idx="19">
                  <c:v>21.4</c:v>
                </c:pt>
                <c:pt idx="20">
                  <c:v>22.1</c:v>
                </c:pt>
                <c:pt idx="21">
                  <c:v>21.7</c:v>
                </c:pt>
                <c:pt idx="22">
                  <c:v>21.3</c:v>
                </c:pt>
                <c:pt idx="23">
                  <c:v>15.4</c:v>
                </c:pt>
                <c:pt idx="24">
                  <c:v>14.9</c:v>
                </c:pt>
                <c:pt idx="25">
                  <c:v>14.9</c:v>
                </c:pt>
                <c:pt idx="26">
                  <c:v>16.1</c:v>
                </c:pt>
                <c:pt idx="27">
                  <c:v>14.6</c:v>
                </c:pt>
                <c:pt idx="28">
                  <c:v>14.1</c:v>
                </c:pt>
                <c:pt idx="29">
                  <c:v>12.9</c:v>
                </c:pt>
                <c:pt idx="30">
                  <c:v>15.3</c:v>
                </c:pt>
                <c:pt idx="31">
                  <c:v>17.1</c:v>
                </c:pt>
                <c:pt idx="32">
                  <c:v>16.4</c:v>
                </c:pt>
                <c:pt idx="33">
                  <c:v>14.4</c:v>
                </c:pt>
                <c:pt idx="34">
                  <c:v>12.9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'SSA Data details'!$H$12</c:f>
              <c:strCache>
                <c:ptCount val="1"/>
                <c:pt idx="0">
                  <c:v>Density JC shovel</c:v>
                </c:pt>
              </c:strCache>
            </c:strRef>
          </c:tx>
          <c:spPr>
            <a:solidFill>
              <a:srgbClr val="579d1c"/>
            </a:solidFill>
            <a:ln w="28800">
              <a:noFill/>
            </a:ln>
          </c:spPr>
          <c:marker>
            <c:symbol val="triangle"/>
            <c:size val="13"/>
            <c:spPr>
              <a:solidFill>
                <a:srgbClr val="579d1c"/>
              </a:solidFill>
            </c:spPr>
          </c:marker>
          <c:dPt>
            <c:idx val="15"/>
            <c:spPr>
              <a:solidFill>
                <a:srgbClr val="579d1c"/>
              </a:solidFill>
              <a:ln w="28800">
                <a:noFill/>
              </a:ln>
            </c:spPr>
          </c:dPt>
          <c:dLbls>
            <c:numFmt formatCode="0" sourceLinked="1"/>
            <c:dLbl>
              <c:idx val="15"/>
              <c:dLblPos val="r"/>
              <c:showLegendKey val="0"/>
              <c:showVal val="0"/>
              <c:showCatName val="0"/>
              <c:showSerName val="0"/>
              <c:showPercent val="0"/>
            </c:dLbl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145</c:v>
                </c:pt>
                <c:pt idx="22">
                  <c:v>200</c:v>
                </c:pt>
                <c:pt idx="23">
                  <c:v>310</c:v>
                </c:pt>
                <c:pt idx="24">
                  <c:v>385</c:v>
                </c:pt>
                <c:pt idx="25">
                  <c:v>430</c:v>
                </c:pt>
                <c:pt idx="26">
                  <c:v>475</c:v>
                </c:pt>
                <c:pt idx="27">
                  <c:v>500</c:v>
                </c:pt>
                <c:pt idx="28">
                  <c:v>525</c:v>
                </c:pt>
                <c:pt idx="29">
                  <c:v>590</c:v>
                </c:pt>
                <c:pt idx="30">
                  <c:v>665</c:v>
                </c:pt>
                <c:pt idx="31">
                  <c:v>740</c:v>
                </c:pt>
                <c:pt idx="32">
                  <c:v>805</c:v>
                </c:pt>
                <c:pt idx="33">
                  <c:v>865</c:v>
                </c:pt>
                <c:pt idx="34">
                  <c:v>1015</c:v>
                </c:pt>
              </c:numCache>
            </c:numRef>
          </c:xVal>
          <c:yVal>
            <c:numRef>
              <c:f>'SSA Data details'!$H$13:$H$47</c:f>
              <c:numCache>
                <c:formatCode>General</c:formatCode>
                <c:ptCount val="3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>330</c:v>
                </c:pt>
                <c:pt idx="16">
                  <c:v/>
                </c:pt>
                <c:pt idx="17">
                  <c:v/>
                </c:pt>
                <c:pt idx="18">
                  <c:v>270</c:v>
                </c:pt>
                <c:pt idx="19">
                  <c:v/>
                </c:pt>
                <c:pt idx="20">
                  <c:v/>
                </c:pt>
                <c:pt idx="21">
                  <c:v>300</c:v>
                </c:pt>
                <c:pt idx="22">
                  <c:v>280</c:v>
                </c:pt>
                <c:pt idx="23">
                  <c:v>290</c:v>
                </c:pt>
                <c:pt idx="24">
                  <c:v>250</c:v>
                </c:pt>
                <c:pt idx="25">
                  <c:v>270</c:v>
                </c:pt>
                <c:pt idx="26">
                  <c:v>305.555555555556</c:v>
                </c:pt>
                <c:pt idx="27">
                  <c:v>300</c:v>
                </c:pt>
                <c:pt idx="28">
                  <c:v>361.111111111111</c:v>
                </c:pt>
                <c:pt idx="29">
                  <c:v>300</c:v>
                </c:pt>
                <c:pt idx="30">
                  <c:v>450</c:v>
                </c:pt>
                <c:pt idx="31">
                  <c:v>440</c:v>
                </c:pt>
                <c:pt idx="32">
                  <c:v>270</c:v>
                </c:pt>
                <c:pt idx="33">
                  <c:v>380</c:v>
                </c:pt>
                <c:pt idx="34">
                  <c:v>328</c:v>
                </c:pt>
              </c:numCache>
            </c:numRef>
          </c:yVal>
          <c:smooth val="0"/>
        </c:ser>
        <c:axId val="44826302"/>
        <c:axId val="61617622"/>
      </c:scatterChart>
      <c:scatterChart>
        <c:scatterStyle val="lineMarker"/>
        <c:varyColors val="0"/>
        <c:ser>
          <c:idx val="3"/>
          <c:order val="3"/>
          <c:tx>
            <c:strRef>
              <c:f>'SMP Data details'!$CI$12</c:f>
              <c:strCache>
                <c:ptCount val="1"/>
                <c:pt idx="0">
                  <c:v>Density Micro Pen</c:v>
                </c:pt>
              </c:strCache>
            </c:strRef>
          </c:tx>
          <c:spPr>
            <a:solidFill>
              <a:srgbClr val="ffd320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details'!$CH$1:$CH$991</c:f>
              <c:numCache>
                <c:formatCode>General</c:formatCode>
                <c:ptCount val="9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72051560"/>
        <c:axId val="40149879"/>
      </c:scatterChart>
      <c:valAx>
        <c:axId val="4482630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1617622"/>
        <c:crosses val="max"/>
        <c:crossBetween val="midCat"/>
      </c:valAx>
      <c:valAx>
        <c:axId val="61617622"/>
        <c:scaling>
          <c:orientation val="minMax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44826302"/>
        <c:crosses val="max"/>
        <c:crossBetween val="midCat"/>
      </c:valAx>
      <c:valAx>
        <c:axId val="72051560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149879"/>
        <c:crosses val="max"/>
        <c:crossBetween val="midCat"/>
      </c:valAx>
      <c:valAx>
        <c:axId val="40149879"/>
        <c:scaling>
          <c:orientation val="minMax"/>
        </c:scaling>
        <c:delete val="1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72051560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234294752181408"/>
          <c:y val="0.0703829894630576"/>
          <c:w val="0.312475564243824"/>
          <c:h val="0.181499826482001"/>
        </c:manualLayout>
      </c:layout>
      <c:spPr>
        <a:noFill/>
        <a:ln>
          <a:noFill/>
        </a:ln>
      </c:spPr>
      <c:txPr>
        <a:bodyPr/>
        <a:lstStyle/>
        <a:p>
          <a:pPr>
            <a:defRPr b="0" sz="22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739728419858"/>
          <c:y val="0.0199891321223413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8393661"/>
        <c:axId val="85839640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83294193"/>
        <c:axId val="75436063"/>
      </c:scatterChart>
      <c:valAx>
        <c:axId val="8393661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85839640"/>
        <c:crosses val="min"/>
        <c:crossBetween val="midCat"/>
      </c:valAx>
      <c:valAx>
        <c:axId val="85839640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8393661"/>
        <c:crosses val="autoZero"/>
        <c:crossBetween val="midCat"/>
      </c:valAx>
      <c:valAx>
        <c:axId val="83294193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436063"/>
        <c:crosses val="max"/>
        <c:crossBetween val="midCat"/>
      </c:valAx>
      <c:valAx>
        <c:axId val="75436063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83294193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552960</xdr:colOff>
      <xdr:row>1</xdr:row>
      <xdr:rowOff>826200</xdr:rowOff>
    </xdr:from>
    <xdr:to>
      <xdr:col>15</xdr:col>
      <xdr:colOff>1606680</xdr:colOff>
      <xdr:row>20</xdr:row>
      <xdr:rowOff>11880</xdr:rowOff>
    </xdr:to>
    <xdr:graphicFrame>
      <xdr:nvGraphicFramePr>
        <xdr:cNvPr id="0" name=""/>
        <xdr:cNvGraphicFramePr/>
      </xdr:nvGraphicFramePr>
      <xdr:xfrm>
        <a:off x="38995560" y="1466280"/>
        <a:ext cx="20256120" cy="11409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128520</xdr:colOff>
      <xdr:row>11</xdr:row>
      <xdr:rowOff>847800</xdr:rowOff>
    </xdr:to>
    <xdr:graphicFrame>
      <xdr:nvGraphicFramePr>
        <xdr:cNvPr id="1" name=""/>
        <xdr:cNvGraphicFramePr/>
      </xdr:nvGraphicFramePr>
      <xdr:xfrm>
        <a:off x="131658480" y="380880"/>
        <a:ext cx="16489800" cy="9274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36" zoomScaleNormal="36" zoomScalePageLayoutView="100" workbookViewId="0">
      <selection pane="topLeft" activeCell="H8" activeCellId="0" sqref="H8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2" t="n">
        <v>77.73555</v>
      </c>
      <c r="C4" s="12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2" t="n">
        <v>39.11458</v>
      </c>
      <c r="C5" s="12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3770</v>
      </c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6" t="s">
        <v>20</v>
      </c>
      <c r="B7" s="17" t="s">
        <v>21</v>
      </c>
      <c r="C7" s="17"/>
      <c r="D7" s="13" t="s">
        <v>22</v>
      </c>
      <c r="E7" s="13"/>
      <c r="F7" s="18" t="s">
        <v>12</v>
      </c>
      <c r="G7" s="13"/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9"/>
      <c r="X7" s="14"/>
    </row>
    <row r="8" customFormat="false" ht="50.1" hidden="false" customHeight="true" outlineLevel="0" collapsed="false">
      <c r="A8" s="20" t="s">
        <v>24</v>
      </c>
      <c r="B8" s="21" t="n">
        <v>0.520833333333333</v>
      </c>
      <c r="C8" s="21"/>
      <c r="D8" s="22" t="s">
        <v>25</v>
      </c>
      <c r="E8" s="22"/>
      <c r="F8" s="13" t="s">
        <v>12</v>
      </c>
      <c r="G8" s="13"/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4"/>
    </row>
    <row r="9" customFormat="false" ht="50.1" hidden="false" customHeight="true" outlineLevel="0" collapsed="false">
      <c r="A9" s="20" t="s">
        <v>27</v>
      </c>
      <c r="B9" s="21" t="n">
        <v>0.645833333333333</v>
      </c>
      <c r="C9" s="21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9"/>
      <c r="X9" s="14"/>
    </row>
    <row r="10" s="24" customFormat="true" ht="50.1" hidden="false" customHeight="true" outlineLevel="0" collapsed="false">
      <c r="A10" s="20" t="s">
        <v>28</v>
      </c>
      <c r="B10" s="21" t="s">
        <v>29</v>
      </c>
      <c r="C10" s="21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3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5" t="s">
        <v>30</v>
      </c>
      <c r="B11" s="26" t="s">
        <v>31</v>
      </c>
      <c r="C11" s="26"/>
      <c r="D11" s="26"/>
      <c r="E11" s="26"/>
      <c r="F11" s="26"/>
      <c r="G11" s="19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19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"/>
    </row>
    <row r="13" customFormat="false" ht="50.1" hidden="false" customHeight="true" outlineLevel="0" collapsed="false">
      <c r="A13" s="28" t="s">
        <v>32</v>
      </c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8"/>
      <c r="V13" s="19"/>
      <c r="W13" s="19"/>
      <c r="X13" s="14"/>
    </row>
    <row r="14" customFormat="false" ht="50.1" hidden="false" customHeight="true" outlineLevel="0" collapsed="false">
      <c r="A14" s="15" t="s">
        <v>33</v>
      </c>
      <c r="B14" s="30" t="n">
        <v>25.2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8"/>
      <c r="V14" s="19"/>
      <c r="W14" s="19"/>
      <c r="X14" s="14"/>
    </row>
    <row r="15" customFormat="false" ht="50.1" hidden="false" customHeight="true" outlineLevel="0" collapsed="false">
      <c r="A15" s="15" t="s">
        <v>34</v>
      </c>
      <c r="B15" s="30" t="n">
        <v>28.4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"/>
      <c r="V15" s="19"/>
      <c r="W15" s="19"/>
      <c r="X15" s="14"/>
    </row>
    <row r="16" customFormat="false" ht="50.1" hidden="false" customHeight="true" outlineLevel="0" collapsed="false">
      <c r="A16" s="15" t="s">
        <v>35</v>
      </c>
      <c r="B16" s="30" t="n">
        <v>50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4"/>
    </row>
    <row r="17" customFormat="false" ht="120" hidden="false" customHeight="true" outlineLevel="0" collapsed="false">
      <c r="A17" s="31" t="s">
        <v>36</v>
      </c>
      <c r="B17" s="26" t="s">
        <v>37</v>
      </c>
      <c r="C17" s="26"/>
      <c r="D17" s="26"/>
      <c r="E17" s="26"/>
      <c r="F17" s="26"/>
      <c r="G17" s="2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customFormat="false" ht="51" hidden="false" customHeight="true" outlineLevel="0" collapsed="false">
      <c r="A18" s="32"/>
      <c r="B18" s="33"/>
      <c r="C18" s="19"/>
      <c r="D18" s="34" t="s">
        <v>38</v>
      </c>
      <c r="E18" s="34" t="n">
        <v>141</v>
      </c>
      <c r="F18" s="34" t="s">
        <v>39</v>
      </c>
      <c r="G18" s="34" t="n">
        <v>111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</row>
    <row r="19" customFormat="false" ht="61.5" hidden="false" customHeight="true" outlineLevel="0" collapsed="false">
      <c r="A19" s="35" t="s">
        <v>40</v>
      </c>
      <c r="B19" s="36" t="n">
        <v>111</v>
      </c>
      <c r="C19" s="19"/>
      <c r="D19" s="34" t="s">
        <v>41</v>
      </c>
      <c r="E19" s="34" t="n">
        <v>161</v>
      </c>
      <c r="F19" s="19" t="s">
        <v>42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</row>
    <row r="20" customFormat="false" ht="32.25" hidden="false" customHeight="true" outlineLevel="0" collapsed="false">
      <c r="A20" s="19" t="s">
        <v>43</v>
      </c>
      <c r="B20" s="27" t="s">
        <v>44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W20" s="8"/>
      <c r="X20" s="14"/>
    </row>
    <row r="21" s="39" customFormat="true" ht="93" hidden="false" customHeight="true" outlineLevel="0" collapsed="false">
      <c r="A21" s="37" t="s">
        <v>45</v>
      </c>
      <c r="B21" s="37" t="s">
        <v>46</v>
      </c>
      <c r="C21" s="37" t="s">
        <v>47</v>
      </c>
      <c r="D21" s="37" t="s">
        <v>48</v>
      </c>
      <c r="E21" s="37" t="s">
        <v>49</v>
      </c>
      <c r="F21" s="38" t="s">
        <v>50</v>
      </c>
      <c r="G21" s="38" t="s">
        <v>51</v>
      </c>
      <c r="H21" s="38" t="s">
        <v>52</v>
      </c>
      <c r="I21" s="38" t="s">
        <v>53</v>
      </c>
      <c r="J21" s="37" t="s">
        <v>54</v>
      </c>
      <c r="K21" s="38" t="s">
        <v>55</v>
      </c>
      <c r="L21" s="38" t="s">
        <v>56</v>
      </c>
      <c r="M21" s="38" t="s">
        <v>57</v>
      </c>
      <c r="N21" s="37" t="s">
        <v>58</v>
      </c>
      <c r="O21" s="38" t="s">
        <v>59</v>
      </c>
      <c r="P21" s="38" t="s">
        <v>56</v>
      </c>
      <c r="Q21" s="37" t="s">
        <v>57</v>
      </c>
      <c r="R21" s="37" t="s">
        <v>58</v>
      </c>
      <c r="S21" s="37" t="s">
        <v>60</v>
      </c>
      <c r="T21" s="38" t="s">
        <v>61</v>
      </c>
      <c r="U21" s="37" t="s">
        <v>62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MF21" s="0"/>
      <c r="AMG21" s="0"/>
      <c r="AMH21" s="0"/>
      <c r="AMI21" s="0"/>
      <c r="AMJ21" s="0"/>
    </row>
    <row r="22" s="43" customFormat="true" ht="50.1" hidden="false" customHeight="true" outlineLevel="0" collapsed="false">
      <c r="A22" s="40" t="n">
        <v>1</v>
      </c>
      <c r="B22" s="41" t="n">
        <v>124</v>
      </c>
      <c r="C22" s="41" t="n">
        <v>119</v>
      </c>
      <c r="D22" s="41" t="n">
        <v>0</v>
      </c>
      <c r="E22" s="41" t="n">
        <f aca="false">B22-C22</f>
        <v>5</v>
      </c>
      <c r="F22" s="41"/>
      <c r="G22" s="41"/>
      <c r="H22" s="41" t="n">
        <v>330</v>
      </c>
      <c r="I22" s="41" t="n">
        <v>119</v>
      </c>
      <c r="J22" s="41" t="n">
        <v>31.5</v>
      </c>
      <c r="K22" s="41" t="s">
        <v>63</v>
      </c>
      <c r="L22" s="41"/>
      <c r="M22" s="41" t="n">
        <v>0.2</v>
      </c>
      <c r="N22" s="41"/>
      <c r="O22" s="41"/>
      <c r="P22" s="41"/>
      <c r="Q22" s="41"/>
      <c r="R22" s="41"/>
      <c r="S22" s="41"/>
      <c r="T22" s="41" t="s">
        <v>64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MF22" s="44"/>
      <c r="AMG22" s="44"/>
      <c r="AMH22" s="44"/>
      <c r="AMI22" s="44"/>
      <c r="AMJ22" s="44"/>
    </row>
    <row r="23" s="45" customFormat="true" ht="50.1" hidden="false" customHeight="true" outlineLevel="0" collapsed="false">
      <c r="A23" s="40" t="n">
        <v>2</v>
      </c>
      <c r="B23" s="41" t="n">
        <v>119</v>
      </c>
      <c r="C23" s="41" t="n">
        <v>111</v>
      </c>
      <c r="D23" s="41" t="n">
        <f aca="false">$B$22-B23</f>
        <v>5</v>
      </c>
      <c r="E23" s="41" t="n">
        <f aca="false">$B$22-C23</f>
        <v>13</v>
      </c>
      <c r="F23" s="41"/>
      <c r="G23" s="41"/>
      <c r="H23" s="41" t="n">
        <v>270</v>
      </c>
      <c r="I23" s="41" t="n">
        <v>111</v>
      </c>
      <c r="J23" s="41" t="n">
        <v>35.8</v>
      </c>
      <c r="K23" s="41" t="s">
        <v>65</v>
      </c>
      <c r="L23" s="41"/>
      <c r="M23" s="41" t="n">
        <v>1</v>
      </c>
      <c r="N23" s="41"/>
      <c r="O23" s="41"/>
      <c r="P23" s="41"/>
      <c r="Q23" s="41"/>
      <c r="R23" s="41"/>
      <c r="S23" s="41"/>
      <c r="T23" s="41" t="s">
        <v>66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MF23" s="44"/>
      <c r="AMG23" s="44"/>
      <c r="AMH23" s="44"/>
      <c r="AMI23" s="44"/>
      <c r="AMJ23" s="44"/>
    </row>
    <row r="24" s="45" customFormat="true" ht="50.1" hidden="false" customHeight="true" outlineLevel="0" collapsed="false">
      <c r="A24" s="40" t="n">
        <v>3</v>
      </c>
      <c r="B24" s="41" t="n">
        <v>111</v>
      </c>
      <c r="C24" s="41" t="n">
        <v>108</v>
      </c>
      <c r="D24" s="41" t="n">
        <f aca="false">$B$22-B24</f>
        <v>13</v>
      </c>
      <c r="E24" s="41" t="n">
        <f aca="false">$B$22-C24</f>
        <v>16</v>
      </c>
      <c r="F24" s="41"/>
      <c r="G24" s="41"/>
      <c r="H24" s="41" t="n">
        <v>300</v>
      </c>
      <c r="I24" s="41" t="n">
        <v>108</v>
      </c>
      <c r="J24" s="41" t="n">
        <v>37</v>
      </c>
      <c r="K24" s="41" t="s">
        <v>67</v>
      </c>
      <c r="L24" s="41"/>
      <c r="M24" s="41" t="n">
        <v>2</v>
      </c>
      <c r="N24" s="41"/>
      <c r="O24" s="41"/>
      <c r="P24" s="41"/>
      <c r="Q24" s="41"/>
      <c r="R24" s="41"/>
      <c r="S24" s="41"/>
      <c r="T24" s="41" t="s">
        <v>66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MF24" s="44"/>
      <c r="AMG24" s="44"/>
      <c r="AMH24" s="44"/>
      <c r="AMI24" s="44"/>
      <c r="AMJ24" s="44"/>
    </row>
    <row r="25" s="45" customFormat="true" ht="50.1" hidden="false" customHeight="true" outlineLevel="0" collapsed="false">
      <c r="A25" s="40" t="n">
        <v>5</v>
      </c>
      <c r="B25" s="41" t="n">
        <v>108</v>
      </c>
      <c r="C25" s="41" t="n">
        <v>100</v>
      </c>
      <c r="D25" s="41" t="n">
        <f aca="false">$B$22-B25</f>
        <v>16</v>
      </c>
      <c r="E25" s="41" t="n">
        <f aca="false">$B$22-C25</f>
        <v>24</v>
      </c>
      <c r="F25" s="41"/>
      <c r="G25" s="41"/>
      <c r="H25" s="41" t="n">
        <v>280</v>
      </c>
      <c r="I25" s="41" t="n">
        <v>100</v>
      </c>
      <c r="J25" s="41" t="n">
        <v>39.3</v>
      </c>
      <c r="K25" s="41" t="s">
        <v>63</v>
      </c>
      <c r="L25" s="41"/>
      <c r="M25" s="41" t="s">
        <v>68</v>
      </c>
      <c r="N25" s="41"/>
      <c r="O25" s="41"/>
      <c r="P25" s="41"/>
      <c r="Q25" s="41"/>
      <c r="R25" s="41"/>
      <c r="S25" s="41"/>
      <c r="T25" s="41" t="s">
        <v>66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MF25" s="44"/>
      <c r="AMG25" s="44"/>
      <c r="AMH25" s="44"/>
      <c r="AMI25" s="44"/>
      <c r="AMJ25" s="44"/>
    </row>
    <row r="26" s="45" customFormat="true" ht="50.1" hidden="false" customHeight="true" outlineLevel="0" collapsed="false">
      <c r="A26" s="40" t="n">
        <v>6</v>
      </c>
      <c r="B26" s="41" t="n">
        <v>100</v>
      </c>
      <c r="C26" s="41" t="n">
        <v>86</v>
      </c>
      <c r="D26" s="41" t="n">
        <f aca="false">$B$22-B26</f>
        <v>24</v>
      </c>
      <c r="E26" s="41" t="n">
        <f aca="false">$B$22-C26</f>
        <v>38</v>
      </c>
      <c r="F26" s="41"/>
      <c r="G26" s="41"/>
      <c r="H26" s="41" t="n">
        <v>290</v>
      </c>
      <c r="I26" s="41" t="n">
        <v>86</v>
      </c>
      <c r="J26" s="41" t="n">
        <v>42.4</v>
      </c>
      <c r="K26" s="41" t="s">
        <v>69</v>
      </c>
      <c r="L26" s="41"/>
      <c r="M26" s="41" t="n">
        <v>2</v>
      </c>
      <c r="N26" s="41"/>
      <c r="O26" s="41"/>
      <c r="P26" s="41"/>
      <c r="Q26" s="41"/>
      <c r="R26" s="41"/>
      <c r="S26" s="41"/>
      <c r="T26" s="41" t="s">
        <v>66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MF26" s="44"/>
      <c r="AMG26" s="44"/>
      <c r="AMH26" s="44"/>
      <c r="AMI26" s="44"/>
      <c r="AMJ26" s="44"/>
    </row>
    <row r="27" s="45" customFormat="true" ht="50.1" hidden="false" customHeight="true" outlineLevel="0" collapsed="false">
      <c r="A27" s="40" t="n">
        <v>7</v>
      </c>
      <c r="B27" s="41" t="n">
        <v>86</v>
      </c>
      <c r="C27" s="41" t="n">
        <v>85</v>
      </c>
      <c r="D27" s="41" t="n">
        <f aca="false">$B$22-B27</f>
        <v>38</v>
      </c>
      <c r="E27" s="41" t="n">
        <f aca="false">$B$22-C27</f>
        <v>39</v>
      </c>
      <c r="F27" s="41"/>
      <c r="G27" s="41" t="n">
        <v>9</v>
      </c>
      <c r="H27" s="41" t="n">
        <f aca="false">G27*(1000/36)</f>
        <v>250</v>
      </c>
      <c r="I27" s="41" t="n">
        <v>85</v>
      </c>
      <c r="J27" s="41" t="n">
        <v>42.3</v>
      </c>
      <c r="K27" s="41" t="s">
        <v>69</v>
      </c>
      <c r="L27" s="41"/>
      <c r="M27" s="41" t="s">
        <v>68</v>
      </c>
      <c r="N27" s="41"/>
      <c r="O27" s="41"/>
      <c r="P27" s="41"/>
      <c r="Q27" s="41"/>
      <c r="R27" s="41"/>
      <c r="S27" s="41"/>
      <c r="T27" s="41" t="s">
        <v>66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MF27" s="44"/>
      <c r="AMG27" s="44"/>
      <c r="AMH27" s="44"/>
      <c r="AMI27" s="44"/>
      <c r="AMJ27" s="44"/>
    </row>
    <row r="28" s="45" customFormat="true" ht="50.1" hidden="false" customHeight="true" outlineLevel="0" collapsed="false">
      <c r="A28" s="40" t="n">
        <v>8</v>
      </c>
      <c r="B28" s="41" t="n">
        <v>85</v>
      </c>
      <c r="C28" s="41" t="n">
        <v>77</v>
      </c>
      <c r="D28" s="41" t="n">
        <f aca="false">$B$22-B28</f>
        <v>39</v>
      </c>
      <c r="E28" s="41" t="n">
        <f aca="false">$B$22-C28</f>
        <v>47</v>
      </c>
      <c r="F28" s="41"/>
      <c r="G28" s="41"/>
      <c r="H28" s="41" t="n">
        <v>270</v>
      </c>
      <c r="I28" s="41" t="n">
        <v>77</v>
      </c>
      <c r="J28" s="41" t="n">
        <v>43.7</v>
      </c>
      <c r="K28" s="41" t="s">
        <v>69</v>
      </c>
      <c r="L28" s="41"/>
      <c r="M28" s="41" t="s">
        <v>68</v>
      </c>
      <c r="N28" s="41"/>
      <c r="O28" s="41"/>
      <c r="P28" s="41"/>
      <c r="Q28" s="41"/>
      <c r="R28" s="41"/>
      <c r="S28" s="41"/>
      <c r="T28" s="41" t="s">
        <v>70</v>
      </c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MF28" s="44"/>
      <c r="AMG28" s="44"/>
      <c r="AMH28" s="44"/>
      <c r="AMI28" s="44"/>
      <c r="AMJ28" s="44"/>
    </row>
    <row r="29" s="45" customFormat="true" ht="50.1" hidden="false" customHeight="true" outlineLevel="0" collapsed="false">
      <c r="A29" s="40" t="n">
        <v>9</v>
      </c>
      <c r="B29" s="41" t="n">
        <v>77</v>
      </c>
      <c r="C29" s="41" t="n">
        <v>76</v>
      </c>
      <c r="D29" s="41" t="n">
        <f aca="false">$B$22-B29</f>
        <v>47</v>
      </c>
      <c r="E29" s="41" t="n">
        <f aca="false">$B$22-C29</f>
        <v>48</v>
      </c>
      <c r="F29" s="41"/>
      <c r="G29" s="41" t="n">
        <v>11</v>
      </c>
      <c r="H29" s="46" t="n">
        <f aca="false">G29*(1000/36)</f>
        <v>305.555555555556</v>
      </c>
      <c r="I29" s="41" t="n">
        <v>76</v>
      </c>
      <c r="J29" s="41" t="n">
        <v>43.8</v>
      </c>
      <c r="K29" s="41" t="s">
        <v>69</v>
      </c>
      <c r="L29" s="41"/>
      <c r="M29" s="41" t="n">
        <v>1</v>
      </c>
      <c r="N29" s="41"/>
      <c r="O29" s="41"/>
      <c r="P29" s="41"/>
      <c r="Q29" s="41"/>
      <c r="R29" s="41"/>
      <c r="S29" s="41"/>
      <c r="T29" s="41" t="s">
        <v>64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MF29" s="44"/>
      <c r="AMG29" s="44"/>
      <c r="AMH29" s="44"/>
      <c r="AMI29" s="44"/>
      <c r="AMJ29" s="44"/>
    </row>
    <row r="30" s="45" customFormat="true" ht="50.1" hidden="false" customHeight="true" outlineLevel="0" collapsed="false">
      <c r="A30" s="40" t="n">
        <v>10</v>
      </c>
      <c r="B30" s="41" t="n">
        <v>76</v>
      </c>
      <c r="C30" s="41" t="n">
        <v>72</v>
      </c>
      <c r="D30" s="41" t="n">
        <f aca="false">$B$22-B30</f>
        <v>48</v>
      </c>
      <c r="E30" s="41" t="n">
        <f aca="false">$B$22-C30</f>
        <v>52</v>
      </c>
      <c r="F30" s="41"/>
      <c r="G30" s="41"/>
      <c r="H30" s="41" t="n">
        <v>300</v>
      </c>
      <c r="I30" s="41" t="n">
        <v>72</v>
      </c>
      <c r="J30" s="41" t="n">
        <v>44.1</v>
      </c>
      <c r="K30" s="41" t="s">
        <v>69</v>
      </c>
      <c r="L30" s="41"/>
      <c r="M30" s="41" t="n">
        <v>1</v>
      </c>
      <c r="N30" s="41"/>
      <c r="O30" s="41"/>
      <c r="P30" s="41"/>
      <c r="Q30" s="41"/>
      <c r="R30" s="41"/>
      <c r="S30" s="41"/>
      <c r="T30" s="41" t="s">
        <v>64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MF30" s="44"/>
      <c r="AMG30" s="44"/>
      <c r="AMH30" s="44"/>
      <c r="AMI30" s="44"/>
      <c r="AMJ30" s="44"/>
    </row>
    <row r="31" s="45" customFormat="true" ht="50.1" hidden="false" customHeight="true" outlineLevel="0" collapsed="false">
      <c r="A31" s="40" t="n">
        <v>11</v>
      </c>
      <c r="B31" s="41" t="n">
        <v>72</v>
      </c>
      <c r="C31" s="41" t="n">
        <v>71</v>
      </c>
      <c r="D31" s="41" t="n">
        <f aca="false">$B$22-B31</f>
        <v>52</v>
      </c>
      <c r="E31" s="41" t="n">
        <f aca="false">$B$22-C31</f>
        <v>53</v>
      </c>
      <c r="F31" s="41"/>
      <c r="G31" s="41" t="n">
        <v>13</v>
      </c>
      <c r="H31" s="46" t="n">
        <f aca="false">G31*(1000/36)</f>
        <v>361.111111111111</v>
      </c>
      <c r="I31" s="41" t="n">
        <v>71</v>
      </c>
      <c r="J31" s="41" t="n">
        <v>44.2</v>
      </c>
      <c r="K31" s="41" t="s">
        <v>67</v>
      </c>
      <c r="L31" s="41"/>
      <c r="M31" s="41" t="s">
        <v>68</v>
      </c>
      <c r="N31" s="41"/>
      <c r="O31" s="41"/>
      <c r="P31" s="41"/>
      <c r="Q31" s="41"/>
      <c r="R31" s="41"/>
      <c r="S31" s="41"/>
      <c r="T31" s="41" t="s">
        <v>66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MF31" s="44"/>
      <c r="AMG31" s="44"/>
      <c r="AMH31" s="44"/>
      <c r="AMI31" s="44"/>
      <c r="AMJ31" s="44"/>
    </row>
    <row r="32" s="45" customFormat="true" ht="50.1" hidden="false" customHeight="true" outlineLevel="0" collapsed="false">
      <c r="A32" s="40" t="n">
        <v>12</v>
      </c>
      <c r="B32" s="41" t="n">
        <v>71</v>
      </c>
      <c r="C32" s="41" t="n">
        <v>59</v>
      </c>
      <c r="D32" s="41" t="n">
        <f aca="false">$B$22-B32</f>
        <v>53</v>
      </c>
      <c r="E32" s="41" t="n">
        <f aca="false">$B$22-C32</f>
        <v>65</v>
      </c>
      <c r="F32" s="41"/>
      <c r="G32" s="41"/>
      <c r="H32" s="41" t="n">
        <v>300</v>
      </c>
      <c r="I32" s="41" t="n">
        <v>59</v>
      </c>
      <c r="J32" s="41" t="n">
        <v>46.1</v>
      </c>
      <c r="K32" s="41" t="s">
        <v>69</v>
      </c>
      <c r="L32" s="41"/>
      <c r="M32" s="41" t="s">
        <v>71</v>
      </c>
      <c r="N32" s="41"/>
      <c r="O32" s="41"/>
      <c r="P32" s="41"/>
      <c r="Q32" s="41"/>
      <c r="R32" s="41"/>
      <c r="S32" s="41"/>
      <c r="T32" s="41" t="s">
        <v>66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MF32" s="44"/>
      <c r="AMG32" s="44"/>
      <c r="AMH32" s="44"/>
      <c r="AMI32" s="44"/>
      <c r="AMJ32" s="44"/>
    </row>
    <row r="33" s="45" customFormat="true" ht="50.1" hidden="false" customHeight="true" outlineLevel="0" collapsed="false">
      <c r="A33" s="40" t="n">
        <v>13</v>
      </c>
      <c r="B33" s="41" t="n">
        <v>59</v>
      </c>
      <c r="C33" s="41" t="n">
        <v>56</v>
      </c>
      <c r="D33" s="41" t="n">
        <f aca="false">$B$22-B33</f>
        <v>65</v>
      </c>
      <c r="E33" s="41" t="n">
        <f aca="false">$B$22-C33</f>
        <v>68</v>
      </c>
      <c r="F33" s="41"/>
      <c r="G33" s="41"/>
      <c r="H33" s="41" t="n">
        <v>450</v>
      </c>
      <c r="I33" s="41" t="n">
        <v>56</v>
      </c>
      <c r="J33" s="41" t="n">
        <v>46.5</v>
      </c>
      <c r="K33" s="41"/>
      <c r="L33" s="41"/>
      <c r="M33" s="41" t="n">
        <v>0.1</v>
      </c>
      <c r="N33" s="41"/>
      <c r="O33" s="41"/>
      <c r="P33" s="41"/>
      <c r="Q33" s="41"/>
      <c r="R33" s="41"/>
      <c r="S33" s="41"/>
      <c r="T33" s="41" t="s">
        <v>72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MF33" s="44"/>
      <c r="AMG33" s="44"/>
      <c r="AMH33" s="44"/>
      <c r="AMI33" s="44"/>
      <c r="AMJ33" s="44"/>
    </row>
    <row r="34" s="45" customFormat="true" ht="122.25" hidden="false" customHeight="true" outlineLevel="0" collapsed="false">
      <c r="A34" s="40" t="n">
        <v>14</v>
      </c>
      <c r="B34" s="41" t="n">
        <v>56</v>
      </c>
      <c r="C34" s="41" t="n">
        <v>44</v>
      </c>
      <c r="D34" s="41" t="n">
        <f aca="false">$B$22-B34</f>
        <v>68</v>
      </c>
      <c r="E34" s="41" t="n">
        <f aca="false">$B$22-C34</f>
        <v>80</v>
      </c>
      <c r="F34" s="41"/>
      <c r="G34" s="41"/>
      <c r="H34" s="41" t="n">
        <v>440</v>
      </c>
      <c r="I34" s="41" t="n">
        <v>44</v>
      </c>
      <c r="J34" s="41" t="n">
        <v>46.9</v>
      </c>
      <c r="K34" s="41"/>
      <c r="L34" s="41"/>
      <c r="M34" s="41" t="n">
        <v>0.1</v>
      </c>
      <c r="N34" s="41"/>
      <c r="O34" s="41"/>
      <c r="P34" s="41"/>
      <c r="Q34" s="41"/>
      <c r="R34" s="41"/>
      <c r="S34" s="41"/>
      <c r="T34" s="41" t="s">
        <v>72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MF34" s="44"/>
      <c r="AMG34" s="44"/>
      <c r="AMH34" s="44"/>
      <c r="AMI34" s="44"/>
      <c r="AMJ34" s="44"/>
    </row>
    <row r="35" s="45" customFormat="true" ht="50.1" hidden="false" customHeight="true" outlineLevel="0" collapsed="false">
      <c r="A35" s="40" t="n">
        <v>15</v>
      </c>
      <c r="B35" s="41" t="n">
        <v>44</v>
      </c>
      <c r="C35" s="41" t="n">
        <v>43</v>
      </c>
      <c r="D35" s="41" t="n">
        <f aca="false">$B$22-B35</f>
        <v>80</v>
      </c>
      <c r="E35" s="41" t="n">
        <f aca="false">$B$22-C35</f>
        <v>81</v>
      </c>
      <c r="F35" s="47"/>
      <c r="G35" s="41"/>
      <c r="H35" s="41" t="n">
        <v>270</v>
      </c>
      <c r="I35" s="41" t="n">
        <v>43</v>
      </c>
      <c r="J35" s="41" t="n">
        <v>46.9</v>
      </c>
      <c r="K35" s="41"/>
      <c r="L35" s="41"/>
      <c r="M35" s="41" t="s">
        <v>71</v>
      </c>
      <c r="N35" s="41"/>
      <c r="O35" s="41"/>
      <c r="P35" s="41"/>
      <c r="Q35" s="41"/>
      <c r="R35" s="41"/>
      <c r="S35" s="41"/>
      <c r="T35" s="41" t="s">
        <v>66</v>
      </c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MF35" s="44"/>
      <c r="AMG35" s="44"/>
      <c r="AMH35" s="44"/>
      <c r="AMI35" s="44"/>
      <c r="AMJ35" s="44"/>
    </row>
    <row r="36" s="24" customFormat="true" ht="50.1" hidden="false" customHeight="true" outlineLevel="0" collapsed="false">
      <c r="A36" s="48" t="n">
        <v>16</v>
      </c>
      <c r="B36" s="41" t="n">
        <v>43</v>
      </c>
      <c r="C36" s="41" t="n">
        <v>32</v>
      </c>
      <c r="D36" s="41" t="n">
        <f aca="false">$B$22-B36</f>
        <v>81</v>
      </c>
      <c r="E36" s="41" t="n">
        <f aca="false">$B$22-C36</f>
        <v>92</v>
      </c>
      <c r="F36" s="47"/>
      <c r="G36" s="47"/>
      <c r="H36" s="41" t="n">
        <v>380</v>
      </c>
      <c r="I36" s="41" t="n">
        <v>32</v>
      </c>
      <c r="J36" s="41" t="n">
        <v>46.2</v>
      </c>
      <c r="K36" s="49"/>
      <c r="L36" s="49"/>
      <c r="M36" s="41" t="s">
        <v>68</v>
      </c>
      <c r="N36" s="49"/>
      <c r="O36" s="50"/>
      <c r="P36" s="50"/>
      <c r="Q36" s="49"/>
      <c r="R36" s="41"/>
      <c r="S36" s="41"/>
      <c r="T36" s="41" t="s">
        <v>70</v>
      </c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MD36" s="0"/>
      <c r="AME36" s="0"/>
      <c r="AMF36" s="0"/>
      <c r="AMG36" s="0"/>
      <c r="AMH36" s="0"/>
      <c r="AMI36" s="0"/>
      <c r="AMJ36" s="0"/>
    </row>
    <row r="37" s="24" customFormat="true" ht="50.1" hidden="false" customHeight="true" outlineLevel="0" collapsed="false">
      <c r="A37" s="48" t="n">
        <v>17</v>
      </c>
      <c r="B37" s="41" t="n">
        <v>32</v>
      </c>
      <c r="C37" s="41" t="n">
        <v>13</v>
      </c>
      <c r="D37" s="41" t="n">
        <f aca="false">$B$22-B37</f>
        <v>92</v>
      </c>
      <c r="E37" s="41" t="n">
        <f aca="false">$B$22-C37</f>
        <v>111</v>
      </c>
      <c r="F37" s="47"/>
      <c r="G37" s="41" t="n">
        <v>243</v>
      </c>
      <c r="H37" s="41" t="n">
        <f aca="false">(G37-E19)*4</f>
        <v>328</v>
      </c>
      <c r="I37" s="41" t="n">
        <v>13</v>
      </c>
      <c r="J37" s="41" t="n">
        <v>50</v>
      </c>
      <c r="K37" s="49"/>
      <c r="L37" s="49"/>
      <c r="M37" s="41" t="s">
        <v>71</v>
      </c>
      <c r="N37" s="49"/>
      <c r="O37" s="50"/>
      <c r="P37" s="50"/>
      <c r="Q37" s="49"/>
      <c r="R37" s="41"/>
      <c r="S37" s="41"/>
      <c r="T37" s="41" t="s">
        <v>66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MD37" s="0"/>
      <c r="AME37" s="0"/>
      <c r="AMF37" s="0"/>
      <c r="AMG37" s="0"/>
      <c r="AMH37" s="0"/>
      <c r="AMI37" s="0"/>
      <c r="AMJ37" s="0"/>
    </row>
    <row r="38" s="24" customFormat="true" ht="50.1" hidden="false" customHeight="true" outlineLevel="0" collapsed="false">
      <c r="A38" s="48"/>
      <c r="B38" s="51"/>
      <c r="C38" s="47"/>
      <c r="D38" s="47"/>
      <c r="E38" s="47"/>
      <c r="F38" s="47"/>
      <c r="G38" s="47"/>
      <c r="H38" s="47"/>
      <c r="I38" s="49"/>
      <c r="J38" s="49"/>
      <c r="K38" s="49"/>
      <c r="L38" s="49"/>
      <c r="M38" s="49"/>
      <c r="N38" s="49"/>
      <c r="O38" s="50"/>
      <c r="P38" s="50"/>
      <c r="Q38" s="49"/>
      <c r="R38" s="41"/>
      <c r="S38" s="41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MD38" s="0"/>
      <c r="AME38" s="0"/>
      <c r="AMF38" s="0"/>
      <c r="AMG38" s="0"/>
      <c r="AMH38" s="0"/>
      <c r="AMI38" s="0"/>
      <c r="AMJ38" s="0"/>
    </row>
    <row r="39" s="24" customFormat="true" ht="50.1" hidden="false" customHeight="true" outlineLevel="0" collapsed="false">
      <c r="A39" s="48"/>
      <c r="B39" s="51"/>
      <c r="C39" s="47"/>
      <c r="D39" s="47"/>
      <c r="E39" s="47"/>
      <c r="F39" s="47"/>
      <c r="G39" s="47"/>
      <c r="H39" s="47"/>
      <c r="I39" s="49"/>
      <c r="J39" s="49"/>
      <c r="K39" s="49"/>
      <c r="L39" s="49"/>
      <c r="M39" s="49"/>
      <c r="N39" s="49"/>
      <c r="O39" s="50"/>
      <c r="P39" s="50"/>
      <c r="Q39" s="49"/>
      <c r="R39" s="41"/>
      <c r="S39" s="41"/>
      <c r="T39" s="41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MD39" s="0"/>
      <c r="AME39" s="0"/>
      <c r="AMF39" s="0"/>
      <c r="AMG39" s="0"/>
      <c r="AMH39" s="0"/>
      <c r="AMI39" s="0"/>
      <c r="AMJ39" s="0"/>
    </row>
    <row r="40" s="24" customFormat="true" ht="50.1" hidden="false" customHeight="true" outlineLevel="0" collapsed="false">
      <c r="A40" s="48"/>
      <c r="B40" s="51"/>
      <c r="C40" s="47"/>
      <c r="D40" s="47"/>
      <c r="E40" s="47"/>
      <c r="F40" s="47"/>
      <c r="G40" s="47"/>
      <c r="H40" s="47"/>
      <c r="I40" s="49"/>
      <c r="J40" s="49"/>
      <c r="K40" s="49"/>
      <c r="L40" s="49"/>
      <c r="M40" s="49"/>
      <c r="N40" s="49"/>
      <c r="O40" s="50"/>
      <c r="P40" s="50"/>
      <c r="Q40" s="4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MD40" s="0"/>
      <c r="AME40" s="0"/>
      <c r="AMF40" s="0"/>
      <c r="AMG40" s="0"/>
      <c r="AMH40" s="0"/>
      <c r="AMI40" s="0"/>
      <c r="AMJ40" s="0"/>
    </row>
    <row r="41" s="24" customFormat="true" ht="50.1" hidden="false" customHeight="true" outlineLevel="0" collapsed="false">
      <c r="A41" s="48"/>
      <c r="B41" s="51"/>
      <c r="C41" s="47"/>
      <c r="D41" s="47"/>
      <c r="E41" s="47"/>
      <c r="F41" s="47"/>
      <c r="G41" s="47"/>
      <c r="H41" s="47"/>
      <c r="I41" s="49"/>
      <c r="J41" s="49"/>
      <c r="K41" s="49"/>
      <c r="L41" s="49"/>
      <c r="M41" s="49"/>
      <c r="N41" s="49"/>
      <c r="O41" s="50"/>
      <c r="P41" s="50"/>
      <c r="Q41" s="4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MD41" s="0"/>
      <c r="AME41" s="0"/>
      <c r="AMF41" s="0"/>
      <c r="AMG41" s="0"/>
      <c r="AMH41" s="0"/>
      <c r="AMI41" s="0"/>
      <c r="AMJ41" s="0"/>
    </row>
    <row r="42" s="24" customFormat="true" ht="50.1" hidden="false" customHeight="true" outlineLevel="0" collapsed="false">
      <c r="A42" s="48"/>
      <c r="B42" s="51"/>
      <c r="C42" s="47"/>
      <c r="D42" s="47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50"/>
      <c r="P42" s="50"/>
      <c r="Q42" s="4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MD42" s="0"/>
      <c r="AME42" s="0"/>
      <c r="AMF42" s="0"/>
      <c r="AMG42" s="0"/>
      <c r="AMH42" s="0"/>
      <c r="AMI42" s="0"/>
      <c r="AMJ42" s="0"/>
    </row>
    <row r="43" s="24" customFormat="true" ht="50.1" hidden="false" customHeight="true" outlineLevel="0" collapsed="false">
      <c r="A43" s="48"/>
      <c r="B43" s="51"/>
      <c r="C43" s="47"/>
      <c r="D43" s="47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50"/>
      <c r="P43" s="50"/>
      <c r="Q43" s="4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MD43" s="0"/>
      <c r="AME43" s="0"/>
      <c r="AMF43" s="0"/>
      <c r="AMG43" s="0"/>
      <c r="AMH43" s="0"/>
      <c r="AMI43" s="0"/>
      <c r="AMJ43" s="0"/>
    </row>
    <row r="44" s="24" customFormat="true" ht="50.1" hidden="false" customHeight="true" outlineLevel="0" collapsed="false">
      <c r="A44" s="48"/>
      <c r="B44" s="51"/>
      <c r="C44" s="47"/>
      <c r="D44" s="47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50"/>
      <c r="P44" s="50"/>
      <c r="Q44" s="4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MD44" s="0"/>
      <c r="AME44" s="0"/>
      <c r="AMF44" s="0"/>
      <c r="AMG44" s="0"/>
      <c r="AMH44" s="0"/>
      <c r="AMI44" s="0"/>
      <c r="AMJ44" s="0"/>
    </row>
    <row r="45" s="24" customFormat="true" ht="50.1" hidden="false" customHeight="true" outlineLevel="0" collapsed="false">
      <c r="A45" s="48"/>
      <c r="B45" s="51"/>
      <c r="C45" s="47"/>
      <c r="D45" s="47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50"/>
      <c r="P45" s="50"/>
      <c r="Q45" s="4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MD45" s="0"/>
      <c r="AME45" s="0"/>
      <c r="AMF45" s="0"/>
      <c r="AMG45" s="0"/>
      <c r="AMH45" s="0"/>
      <c r="AMI45" s="0"/>
      <c r="AMJ45" s="0"/>
    </row>
    <row r="46" s="24" customFormat="true" ht="50.1" hidden="false" customHeight="true" outlineLevel="0" collapsed="false">
      <c r="A46" s="48"/>
      <c r="B46" s="51"/>
      <c r="C46" s="47"/>
      <c r="D46" s="47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50"/>
      <c r="P46" s="50"/>
      <c r="Q46" s="49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MD46" s="0"/>
      <c r="AME46" s="0"/>
      <c r="AMF46" s="0"/>
      <c r="AMG46" s="0"/>
      <c r="AMH46" s="0"/>
      <c r="AMI46" s="0"/>
      <c r="AMJ46" s="0"/>
    </row>
    <row r="47" s="24" customFormat="true" ht="50.1" hidden="false" customHeight="true" outlineLevel="0" collapsed="false">
      <c r="A47" s="48"/>
      <c r="B47" s="51"/>
      <c r="C47" s="47"/>
      <c r="D47" s="47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50"/>
      <c r="P47" s="50"/>
      <c r="Q47" s="49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MD47" s="0"/>
      <c r="AME47" s="0"/>
      <c r="AMF47" s="0"/>
      <c r="AMG47" s="0"/>
      <c r="AMH47" s="0"/>
      <c r="AMI47" s="0"/>
      <c r="AMJ47" s="0"/>
    </row>
    <row r="48" s="24" customFormat="true" ht="50.1" hidden="false" customHeight="true" outlineLevel="0" collapsed="false">
      <c r="A48" s="48"/>
      <c r="B48" s="51"/>
      <c r="C48" s="47"/>
      <c r="D48" s="47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50"/>
      <c r="P48" s="50"/>
      <c r="Q48" s="49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MD48" s="0"/>
      <c r="AME48" s="0"/>
      <c r="AMF48" s="0"/>
      <c r="AMG48" s="0"/>
      <c r="AMH48" s="0"/>
      <c r="AMI48" s="0"/>
      <c r="AMJ48" s="0"/>
    </row>
    <row r="49" s="24" customFormat="true" ht="50.1" hidden="false" customHeight="true" outlineLevel="0" collapsed="false">
      <c r="A49" s="48"/>
      <c r="B49" s="51"/>
      <c r="C49" s="47"/>
      <c r="D49" s="47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50"/>
      <c r="P49" s="50"/>
      <c r="Q49" s="49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MD49" s="0"/>
      <c r="AME49" s="0"/>
      <c r="AMF49" s="0"/>
      <c r="AMG49" s="0"/>
      <c r="AMH49" s="0"/>
      <c r="AMI49" s="0"/>
      <c r="AMJ49" s="0"/>
    </row>
    <row r="50" s="24" customFormat="true" ht="50.1" hidden="false" customHeight="true" outlineLevel="0" collapsed="false">
      <c r="A50" s="48"/>
      <c r="B50" s="51"/>
      <c r="C50" s="47"/>
      <c r="D50" s="47"/>
      <c r="E50" s="47"/>
      <c r="F50" s="1"/>
      <c r="G50" s="47"/>
      <c r="H50" s="47"/>
      <c r="I50" s="49"/>
      <c r="J50" s="49"/>
      <c r="K50" s="49"/>
      <c r="L50" s="49"/>
      <c r="M50" s="49"/>
      <c r="N50" s="49"/>
      <c r="O50" s="50"/>
      <c r="P50" s="50"/>
      <c r="Q50" s="49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4" colorId="64" zoomScale="36" zoomScaleNormal="36" zoomScalePageLayoutView="100" workbookViewId="0">
      <selection pane="topLeft" activeCell="E28" activeCellId="0" sqref="E28"/>
    </sheetView>
  </sheetViews>
  <sheetFormatPr defaultRowHeight="26.8" zeroHeight="false" outlineLevelRow="0" outlineLevelCol="0"/>
  <cols>
    <col collapsed="false" customWidth="true" hidden="false" outlineLevel="0" max="1" min="1" style="52" width="61.19"/>
    <col collapsed="false" customWidth="true" hidden="false" outlineLevel="0" max="2" min="2" style="53" width="99.5"/>
    <col collapsed="false" customWidth="true" hidden="false" outlineLevel="0" max="4" min="3" style="52" width="30.85"/>
    <col collapsed="false" customWidth="true" hidden="false" outlineLevel="0" max="5" min="5" style="52" width="72.21"/>
    <col collapsed="false" customWidth="true" hidden="false" outlineLevel="0" max="6" min="6" style="52" width="61.74"/>
    <col collapsed="false" customWidth="true" hidden="false" outlineLevel="0" max="7" min="7" style="54" width="45.13"/>
    <col collapsed="false" customWidth="true" hidden="false" outlineLevel="0" max="1025" min="8" style="52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77.73555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39.11458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2" t="str">
        <f aca="false">'Global data DD.MM.YY'!B7</f>
        <v>11.12.18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55" t="n">
        <f aca="false">'Global data DD.MM.YY'!B8</f>
        <v>0.520833333333333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56" t="n">
        <v>0.645833333333333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25" t="str">
        <f aca="false">'Global data DD.MM.YY'!A11</f>
        <v>General comments (weather, clouds, other remarks)</v>
      </c>
      <c r="B11" s="57" t="str">
        <f aca="false">'Global data DD.MM.YY'!B11</f>
        <v>clear sky above us, low wind, below 2 m.s-1, GPS WP 26</v>
      </c>
      <c r="C11" s="57"/>
      <c r="D11" s="57"/>
      <c r="E11" s="57"/>
      <c r="F11" s="57"/>
    </row>
    <row r="12" customFormat="false" ht="99.35" hidden="false" customHeight="true" outlineLevel="0" collapsed="false">
      <c r="A12" s="25"/>
      <c r="B12" s="57"/>
      <c r="C12" s="57" t="s">
        <v>74</v>
      </c>
      <c r="D12" s="57" t="s">
        <v>75</v>
      </c>
      <c r="E12" s="57" t="s">
        <v>76</v>
      </c>
      <c r="F12" s="57" t="s">
        <v>77</v>
      </c>
      <c r="G12" s="54" t="s">
        <v>78</v>
      </c>
      <c r="H12" s="52" t="s">
        <v>79</v>
      </c>
    </row>
    <row r="13" customFormat="false" ht="26.8" hidden="false" customHeight="false" outlineLevel="0" collapsed="false">
      <c r="A13" s="52" t="n">
        <v>1</v>
      </c>
      <c r="B13" s="53" t="s">
        <v>80</v>
      </c>
      <c r="C13" s="52" t="n">
        <v>526.4</v>
      </c>
      <c r="D13" s="52" t="n">
        <v>51.03</v>
      </c>
      <c r="E13" s="52" t="n">
        <v>51.2</v>
      </c>
      <c r="F13" s="52" t="s">
        <v>81</v>
      </c>
      <c r="G13" s="54" t="n">
        <v>5</v>
      </c>
      <c r="H13" s="54"/>
    </row>
    <row r="14" customFormat="false" ht="26.8" hidden="false" customHeight="false" outlineLevel="0" collapsed="false">
      <c r="A14" s="52" t="n">
        <v>2</v>
      </c>
      <c r="B14" s="53" t="s">
        <v>80</v>
      </c>
      <c r="C14" s="52" t="n">
        <v>517.7</v>
      </c>
      <c r="D14" s="52" t="n">
        <v>50.38</v>
      </c>
      <c r="E14" s="52" t="n">
        <v>49.4</v>
      </c>
      <c r="F14" s="52" t="s">
        <v>81</v>
      </c>
      <c r="G14" s="54" t="n">
        <v>5</v>
      </c>
      <c r="H14" s="54"/>
    </row>
    <row r="15" customFormat="false" ht="26.8" hidden="false" customHeight="false" outlineLevel="0" collapsed="false">
      <c r="A15" s="52" t="n">
        <v>3</v>
      </c>
      <c r="B15" s="53" t="s">
        <v>80</v>
      </c>
      <c r="C15" s="52" t="n">
        <v>523.3</v>
      </c>
      <c r="D15" s="52" t="n">
        <v>50.8</v>
      </c>
      <c r="E15" s="52" t="n">
        <v>50.5</v>
      </c>
      <c r="F15" s="52" t="s">
        <v>81</v>
      </c>
      <c r="G15" s="54" t="n">
        <v>5</v>
      </c>
      <c r="H15" s="54"/>
    </row>
    <row r="16" customFormat="false" ht="26.8" hidden="false" customHeight="false" outlineLevel="0" collapsed="false">
      <c r="A16" s="52" t="n">
        <v>4</v>
      </c>
      <c r="B16" s="53" t="s">
        <v>80</v>
      </c>
      <c r="C16" s="52" t="n">
        <v>473</v>
      </c>
      <c r="D16" s="52" t="n">
        <v>46.98</v>
      </c>
      <c r="E16" s="52" t="n">
        <v>41</v>
      </c>
      <c r="F16" s="52" t="s">
        <v>82</v>
      </c>
      <c r="G16" s="54" t="n">
        <v>15</v>
      </c>
      <c r="H16" s="54"/>
    </row>
    <row r="17" customFormat="false" ht="26.8" hidden="false" customHeight="false" outlineLevel="0" collapsed="false">
      <c r="A17" s="52" t="n">
        <v>5</v>
      </c>
      <c r="B17" s="53" t="s">
        <v>80</v>
      </c>
      <c r="C17" s="52" t="n">
        <v>479.4</v>
      </c>
      <c r="D17" s="52" t="n">
        <v>47.47</v>
      </c>
      <c r="E17" s="52" t="n">
        <v>42.1</v>
      </c>
      <c r="F17" s="52" t="s">
        <v>82</v>
      </c>
      <c r="G17" s="54" t="n">
        <v>15</v>
      </c>
      <c r="H17" s="54"/>
    </row>
    <row r="18" customFormat="false" ht="26.8" hidden="false" customHeight="false" outlineLevel="0" collapsed="false">
      <c r="A18" s="52" t="n">
        <v>6</v>
      </c>
      <c r="B18" s="53" t="s">
        <v>80</v>
      </c>
      <c r="C18" s="52" t="n">
        <v>476.3</v>
      </c>
      <c r="D18" s="52" t="n">
        <v>47.23</v>
      </c>
      <c r="E18" s="52" t="n">
        <v>41.6</v>
      </c>
      <c r="F18" s="52" t="s">
        <v>82</v>
      </c>
      <c r="G18" s="54" t="n">
        <v>15</v>
      </c>
      <c r="H18" s="54"/>
    </row>
    <row r="19" customFormat="false" ht="26.8" hidden="false" customHeight="false" outlineLevel="0" collapsed="false">
      <c r="A19" s="52" t="n">
        <v>7</v>
      </c>
      <c r="B19" s="53" t="s">
        <v>80</v>
      </c>
      <c r="C19" s="52" t="n">
        <v>494</v>
      </c>
      <c r="D19" s="52" t="n">
        <v>48.6</v>
      </c>
      <c r="E19" s="52" t="n">
        <v>44.8</v>
      </c>
      <c r="F19" s="52" t="s">
        <v>83</v>
      </c>
      <c r="G19" s="54" t="n">
        <v>25</v>
      </c>
      <c r="H19" s="54"/>
    </row>
    <row r="20" customFormat="false" ht="26.8" hidden="false" customHeight="false" outlineLevel="0" collapsed="false">
      <c r="A20" s="52" t="n">
        <v>8</v>
      </c>
      <c r="B20" s="53" t="s">
        <v>80</v>
      </c>
      <c r="C20" s="52" t="n">
        <v>494.4</v>
      </c>
      <c r="D20" s="52" t="n">
        <v>48.63</v>
      </c>
      <c r="E20" s="52" t="n">
        <v>44.9</v>
      </c>
      <c r="F20" s="52" t="s">
        <v>83</v>
      </c>
      <c r="G20" s="54" t="n">
        <v>25</v>
      </c>
      <c r="H20" s="54"/>
    </row>
    <row r="21" customFormat="false" ht="26.8" hidden="false" customHeight="false" outlineLevel="0" collapsed="false">
      <c r="A21" s="52" t="n">
        <v>9</v>
      </c>
      <c r="B21" s="53" t="s">
        <v>80</v>
      </c>
      <c r="C21" s="52" t="n">
        <v>486.7</v>
      </c>
      <c r="D21" s="52" t="n">
        <v>48.04</v>
      </c>
      <c r="E21" s="52" t="n">
        <v>43.4</v>
      </c>
      <c r="F21" s="52" t="s">
        <v>83</v>
      </c>
      <c r="G21" s="54" t="n">
        <v>25</v>
      </c>
      <c r="H21" s="54"/>
    </row>
    <row r="22" customFormat="false" ht="26.8" hidden="false" customHeight="false" outlineLevel="0" collapsed="false">
      <c r="A22" s="52" t="n">
        <v>10</v>
      </c>
      <c r="B22" s="53" t="s">
        <v>80</v>
      </c>
      <c r="C22" s="52" t="n">
        <v>472.4</v>
      </c>
      <c r="D22" s="52" t="n">
        <v>46.93</v>
      </c>
      <c r="E22" s="52" t="n">
        <v>40.9</v>
      </c>
      <c r="F22" s="52" t="s">
        <v>84</v>
      </c>
      <c r="G22" s="54" t="n">
        <v>35</v>
      </c>
      <c r="H22" s="54"/>
    </row>
    <row r="23" customFormat="false" ht="26.8" hidden="false" customHeight="false" outlineLevel="0" collapsed="false">
      <c r="A23" s="52" t="n">
        <v>11</v>
      </c>
      <c r="B23" s="53" t="s">
        <v>80</v>
      </c>
      <c r="C23" s="52" t="n">
        <v>480.2</v>
      </c>
      <c r="D23" s="52" t="n">
        <v>47.54</v>
      </c>
      <c r="E23" s="52" t="n">
        <v>42.3</v>
      </c>
      <c r="F23" s="52" t="s">
        <v>84</v>
      </c>
      <c r="G23" s="54" t="n">
        <v>35</v>
      </c>
      <c r="H23" s="54"/>
    </row>
    <row r="24" customFormat="false" ht="26.8" hidden="false" customHeight="false" outlineLevel="0" collapsed="false">
      <c r="A24" s="52" t="n">
        <v>12</v>
      </c>
      <c r="B24" s="53" t="s">
        <v>80</v>
      </c>
      <c r="C24" s="52" t="n">
        <v>471.3</v>
      </c>
      <c r="D24" s="52" t="n">
        <v>46.84</v>
      </c>
      <c r="E24" s="52" t="n">
        <v>40.7</v>
      </c>
      <c r="F24" s="52" t="s">
        <v>84</v>
      </c>
      <c r="G24" s="54" t="n">
        <v>35</v>
      </c>
      <c r="H24" s="54"/>
    </row>
    <row r="25" customFormat="false" ht="26.8" hidden="false" customHeight="false" outlineLevel="0" collapsed="false">
      <c r="A25" s="52" t="n">
        <v>13</v>
      </c>
      <c r="B25" s="53" t="s">
        <v>80</v>
      </c>
      <c r="C25" s="52" t="n">
        <v>494.2</v>
      </c>
      <c r="D25" s="52" t="n">
        <v>48.61</v>
      </c>
      <c r="E25" s="52" t="n">
        <v>44.8</v>
      </c>
      <c r="F25" s="52" t="s">
        <v>85</v>
      </c>
      <c r="G25" s="54" t="n">
        <v>45</v>
      </c>
      <c r="H25" s="54"/>
    </row>
    <row r="26" customFormat="false" ht="26.8" hidden="false" customHeight="false" outlineLevel="0" collapsed="false">
      <c r="A26" s="52" t="n">
        <v>14</v>
      </c>
      <c r="B26" s="53" t="s">
        <v>80</v>
      </c>
      <c r="C26" s="52" t="n">
        <v>491</v>
      </c>
      <c r="D26" s="52" t="n">
        <v>48.37</v>
      </c>
      <c r="E26" s="52" t="n">
        <v>44.2</v>
      </c>
      <c r="F26" s="52" t="s">
        <v>85</v>
      </c>
      <c r="G26" s="54" t="n">
        <v>45</v>
      </c>
      <c r="H26" s="54"/>
    </row>
    <row r="27" customFormat="false" ht="26.8" hidden="false" customHeight="false" outlineLevel="0" collapsed="false">
      <c r="A27" s="52" t="n">
        <v>15</v>
      </c>
      <c r="B27" s="53" t="s">
        <v>80</v>
      </c>
      <c r="C27" s="52" t="n">
        <v>499.8</v>
      </c>
      <c r="D27" s="52" t="n">
        <v>49.04</v>
      </c>
      <c r="E27" s="52" t="n">
        <v>45.9</v>
      </c>
      <c r="F27" s="52" t="s">
        <v>85</v>
      </c>
      <c r="G27" s="54" t="n">
        <v>45</v>
      </c>
      <c r="H27" s="54"/>
    </row>
    <row r="28" customFormat="false" ht="26.8" hidden="false" customHeight="false" outlineLevel="0" collapsed="false">
      <c r="A28" s="52" t="n">
        <v>16</v>
      </c>
      <c r="B28" s="53" t="s">
        <v>86</v>
      </c>
      <c r="C28" s="52" t="n">
        <v>522.4</v>
      </c>
      <c r="D28" s="52" t="n">
        <v>50.73</v>
      </c>
      <c r="E28" s="52" t="n">
        <v>50.3</v>
      </c>
      <c r="F28" s="52" t="s">
        <v>87</v>
      </c>
      <c r="G28" s="54" t="n">
        <f aca="false">(124-((124+119)/2))*10</f>
        <v>25</v>
      </c>
      <c r="H28" s="54" t="n">
        <v>330</v>
      </c>
    </row>
    <row r="29" customFormat="false" ht="26.8" hidden="false" customHeight="false" outlineLevel="0" collapsed="false">
      <c r="A29" s="52" t="n">
        <v>17</v>
      </c>
      <c r="B29" s="53" t="s">
        <v>86</v>
      </c>
      <c r="C29" s="52" t="n">
        <v>524.5</v>
      </c>
      <c r="D29" s="52" t="n">
        <v>50.89</v>
      </c>
      <c r="E29" s="52" t="n">
        <v>50.8</v>
      </c>
      <c r="F29" s="52" t="s">
        <v>87</v>
      </c>
      <c r="G29" s="54" t="n">
        <v>25</v>
      </c>
      <c r="H29" s="0"/>
    </row>
    <row r="30" customFormat="false" ht="26.8" hidden="false" customHeight="false" outlineLevel="0" collapsed="false">
      <c r="A30" s="52" t="n">
        <v>18</v>
      </c>
      <c r="B30" s="53" t="s">
        <v>86</v>
      </c>
      <c r="C30" s="52" t="n">
        <v>526.3</v>
      </c>
      <c r="D30" s="52" t="n">
        <v>51.02</v>
      </c>
      <c r="E30" s="52" t="n">
        <v>51.1</v>
      </c>
      <c r="F30" s="52" t="s">
        <v>87</v>
      </c>
      <c r="G30" s="54" t="n">
        <v>25</v>
      </c>
      <c r="H30" s="0"/>
    </row>
    <row r="31" customFormat="false" ht="26.8" hidden="false" customHeight="false" outlineLevel="0" collapsed="false">
      <c r="A31" s="52" t="n">
        <v>19</v>
      </c>
      <c r="B31" s="53" t="s">
        <v>86</v>
      </c>
      <c r="C31" s="52" t="n">
        <v>334.1</v>
      </c>
      <c r="D31" s="52" t="n">
        <v>35.09</v>
      </c>
      <c r="E31" s="52" t="n">
        <v>21.4</v>
      </c>
      <c r="F31" s="52" t="s">
        <v>88</v>
      </c>
      <c r="G31" s="54" t="n">
        <f aca="false">(124-((119+111)/2))*10</f>
        <v>90</v>
      </c>
      <c r="H31" s="54" t="n">
        <v>270</v>
      </c>
    </row>
    <row r="32" customFormat="false" ht="26.8" hidden="false" customHeight="false" outlineLevel="0" collapsed="false">
      <c r="A32" s="52" t="n">
        <v>20</v>
      </c>
      <c r="B32" s="53" t="s">
        <v>86</v>
      </c>
      <c r="C32" s="52" t="n">
        <v>333.7</v>
      </c>
      <c r="D32" s="52" t="n">
        <v>35.06</v>
      </c>
      <c r="E32" s="52" t="n">
        <v>21.4</v>
      </c>
      <c r="F32" s="52" t="s">
        <v>88</v>
      </c>
      <c r="G32" s="54" t="n">
        <v>90</v>
      </c>
      <c r="H32" s="0"/>
    </row>
    <row r="33" customFormat="false" ht="26.8" hidden="false" customHeight="false" outlineLevel="0" collapsed="false">
      <c r="A33" s="52" t="n">
        <v>21</v>
      </c>
      <c r="B33" s="53" t="s">
        <v>86</v>
      </c>
      <c r="C33" s="52" t="n">
        <v>340.1</v>
      </c>
      <c r="D33" s="52" t="n">
        <v>35.65</v>
      </c>
      <c r="E33" s="52" t="n">
        <v>22.1</v>
      </c>
      <c r="F33" s="52" t="s">
        <v>88</v>
      </c>
      <c r="G33" s="54" t="n">
        <v>90</v>
      </c>
      <c r="H33" s="0"/>
    </row>
    <row r="34" customFormat="false" ht="26.8" hidden="false" customHeight="false" outlineLevel="0" collapsed="false">
      <c r="A34" s="52" t="n">
        <v>22</v>
      </c>
      <c r="B34" s="53" t="s">
        <v>86</v>
      </c>
      <c r="C34" s="52" t="n">
        <v>336.3</v>
      </c>
      <c r="D34" s="52" t="n">
        <v>35.3</v>
      </c>
      <c r="E34" s="52" t="n">
        <v>21.7</v>
      </c>
      <c r="F34" s="52" t="s">
        <v>89</v>
      </c>
      <c r="G34" s="54" t="n">
        <f aca="false">(124-((111+108)/2))*10</f>
        <v>145</v>
      </c>
      <c r="H34" s="54" t="n">
        <v>300</v>
      </c>
    </row>
    <row r="35" customFormat="false" ht="26.8" hidden="false" customHeight="false" outlineLevel="0" collapsed="false">
      <c r="A35" s="52" t="n">
        <v>23</v>
      </c>
      <c r="B35" s="53" t="s">
        <v>86</v>
      </c>
      <c r="C35" s="52" t="n">
        <v>333</v>
      </c>
      <c r="D35" s="52" t="n">
        <v>34.99</v>
      </c>
      <c r="E35" s="52" t="n">
        <v>21.3</v>
      </c>
      <c r="F35" s="52" t="s">
        <v>90</v>
      </c>
      <c r="G35" s="54" t="n">
        <f aca="false">(124-((108+100)/2))*10</f>
        <v>200</v>
      </c>
      <c r="H35" s="54" t="n">
        <v>280</v>
      </c>
    </row>
    <row r="36" customFormat="false" ht="26.8" hidden="false" customHeight="false" outlineLevel="0" collapsed="false">
      <c r="A36" s="52" t="n">
        <v>24</v>
      </c>
      <c r="B36" s="53" t="s">
        <v>86</v>
      </c>
      <c r="C36" s="52" t="n">
        <v>270.5</v>
      </c>
      <c r="D36" s="52" t="n">
        <v>28.89</v>
      </c>
      <c r="E36" s="52" t="n">
        <v>15.4</v>
      </c>
      <c r="F36" s="52" t="s">
        <v>91</v>
      </c>
      <c r="G36" s="54" t="n">
        <f aca="false">(124-((100+86)/2))*10</f>
        <v>310</v>
      </c>
      <c r="H36" s="54" t="n">
        <v>290</v>
      </c>
    </row>
    <row r="37" customFormat="false" ht="26.8" hidden="false" customHeight="false" outlineLevel="0" collapsed="false">
      <c r="A37" s="52" t="n">
        <v>25</v>
      </c>
      <c r="B37" s="53" t="s">
        <v>86</v>
      </c>
      <c r="C37" s="52" t="n">
        <v>263.9</v>
      </c>
      <c r="D37" s="52" t="n">
        <v>28.22</v>
      </c>
      <c r="E37" s="52" t="n">
        <v>14.9</v>
      </c>
      <c r="F37" s="52" t="s">
        <v>92</v>
      </c>
      <c r="G37" s="54" t="n">
        <f aca="false">(124-((86+85)/2))*10</f>
        <v>385</v>
      </c>
      <c r="H37" s="54" t="n">
        <v>250</v>
      </c>
    </row>
    <row r="38" customFormat="false" ht="26.8" hidden="false" customHeight="false" outlineLevel="0" collapsed="false">
      <c r="A38" s="52" t="n">
        <v>26</v>
      </c>
      <c r="B38" s="53" t="s">
        <v>86</v>
      </c>
      <c r="C38" s="52" t="n">
        <v>264.9</v>
      </c>
      <c r="D38" s="52" t="n">
        <v>28.32</v>
      </c>
      <c r="E38" s="52" t="n">
        <v>14.9</v>
      </c>
      <c r="F38" s="52" t="s">
        <v>93</v>
      </c>
      <c r="G38" s="54" t="n">
        <f aca="false">(124-((85+77)/2))*10</f>
        <v>430</v>
      </c>
      <c r="H38" s="54" t="n">
        <v>270</v>
      </c>
    </row>
    <row r="39" customFormat="false" ht="26.8" hidden="false" customHeight="false" outlineLevel="0" collapsed="false">
      <c r="A39" s="52" t="n">
        <v>27</v>
      </c>
      <c r="B39" s="53" t="s">
        <v>86</v>
      </c>
      <c r="C39" s="52" t="n">
        <v>279</v>
      </c>
      <c r="D39" s="52" t="n">
        <v>29.75</v>
      </c>
      <c r="E39" s="52" t="n">
        <v>16.1</v>
      </c>
      <c r="F39" s="52" t="s">
        <v>94</v>
      </c>
      <c r="G39" s="54" t="n">
        <f aca="false">(124-((77+76)/2))*10</f>
        <v>475</v>
      </c>
      <c r="H39" s="54" t="n">
        <v>305.555555555556</v>
      </c>
    </row>
    <row r="40" customFormat="false" ht="26.8" hidden="false" customHeight="false" outlineLevel="0" collapsed="false">
      <c r="A40" s="52" t="n">
        <v>28</v>
      </c>
      <c r="B40" s="53" t="s">
        <v>86</v>
      </c>
      <c r="C40" s="52" t="n">
        <v>260.5</v>
      </c>
      <c r="D40" s="52" t="n">
        <v>27.87</v>
      </c>
      <c r="E40" s="52" t="n">
        <v>14.6</v>
      </c>
      <c r="F40" s="52" t="s">
        <v>95</v>
      </c>
      <c r="G40" s="54" t="n">
        <f aca="false">(124-((76+72)/2))*10</f>
        <v>500</v>
      </c>
      <c r="H40" s="54" t="n">
        <v>300</v>
      </c>
    </row>
    <row r="41" customFormat="false" ht="26.8" hidden="false" customHeight="false" outlineLevel="0" collapsed="false">
      <c r="A41" s="52" t="n">
        <v>29</v>
      </c>
      <c r="B41" s="53" t="s">
        <v>86</v>
      </c>
      <c r="C41" s="52" t="n">
        <v>254</v>
      </c>
      <c r="D41" s="52" t="n">
        <v>27.2</v>
      </c>
      <c r="E41" s="52" t="n">
        <v>14.1</v>
      </c>
      <c r="F41" s="52" t="s">
        <v>96</v>
      </c>
      <c r="G41" s="54" t="n">
        <f aca="false">(124-((72+71)/2))*10</f>
        <v>525</v>
      </c>
      <c r="H41" s="54" t="n">
        <v>361.111111111111</v>
      </c>
    </row>
    <row r="42" customFormat="false" ht="26.8" hidden="false" customHeight="false" outlineLevel="0" collapsed="false">
      <c r="A42" s="52" t="n">
        <v>30</v>
      </c>
      <c r="B42" s="53" t="s">
        <v>86</v>
      </c>
      <c r="C42" s="52" t="n">
        <v>239</v>
      </c>
      <c r="D42" s="52" t="n">
        <v>25.62</v>
      </c>
      <c r="E42" s="52" t="n">
        <v>12.9</v>
      </c>
      <c r="F42" s="52" t="s">
        <v>97</v>
      </c>
      <c r="G42" s="54" t="n">
        <f aca="false">(124-((71+59)/2))*10</f>
        <v>590</v>
      </c>
      <c r="H42" s="54" t="n">
        <v>300</v>
      </c>
    </row>
    <row r="43" customFormat="false" ht="26.8" hidden="false" customHeight="false" outlineLevel="0" collapsed="false">
      <c r="A43" s="52" t="n">
        <v>31</v>
      </c>
      <c r="B43" s="53" t="s">
        <v>86</v>
      </c>
      <c r="C43" s="52" t="n">
        <v>269.1</v>
      </c>
      <c r="D43" s="52" t="n">
        <v>28.75</v>
      </c>
      <c r="E43" s="52" t="n">
        <v>15.3</v>
      </c>
      <c r="F43" s="52" t="s">
        <v>98</v>
      </c>
      <c r="G43" s="54" t="n">
        <f aca="false">(124-((59+56)/2))*10</f>
        <v>665</v>
      </c>
      <c r="H43" s="54" t="n">
        <v>450</v>
      </c>
    </row>
    <row r="44" customFormat="false" ht="26.8" hidden="false" customHeight="false" outlineLevel="0" collapsed="false">
      <c r="A44" s="52" t="n">
        <v>32</v>
      </c>
      <c r="B44" s="53" t="s">
        <v>86</v>
      </c>
      <c r="C44" s="52" t="n">
        <v>290.1</v>
      </c>
      <c r="D44" s="52" t="n">
        <v>30.86</v>
      </c>
      <c r="E44" s="52" t="n">
        <v>17.1</v>
      </c>
      <c r="F44" s="52" t="s">
        <v>99</v>
      </c>
      <c r="G44" s="54" t="n">
        <f aca="false">(124-((56+44)/2))*10</f>
        <v>740</v>
      </c>
      <c r="H44" s="54" t="n">
        <v>440</v>
      </c>
    </row>
    <row r="45" customFormat="false" ht="26.8" hidden="false" customHeight="false" outlineLevel="0" collapsed="false">
      <c r="A45" s="52" t="n">
        <v>33</v>
      </c>
      <c r="B45" s="53" t="s">
        <v>86</v>
      </c>
      <c r="C45" s="52" t="n">
        <v>282.5</v>
      </c>
      <c r="D45" s="52" t="n">
        <v>30.1</v>
      </c>
      <c r="E45" s="52" t="n">
        <v>16.4</v>
      </c>
      <c r="F45" s="52" t="s">
        <v>100</v>
      </c>
      <c r="G45" s="54" t="n">
        <f aca="false">(124-((44+43)/2))*10</f>
        <v>805</v>
      </c>
      <c r="H45" s="53" t="n">
        <v>270</v>
      </c>
    </row>
    <row r="46" customFormat="false" ht="26.8" hidden="false" customHeight="false" outlineLevel="0" collapsed="false">
      <c r="A46" s="52" t="n">
        <v>34</v>
      </c>
      <c r="B46" s="53" t="s">
        <v>86</v>
      </c>
      <c r="C46" s="52" t="n">
        <v>258.4</v>
      </c>
      <c r="D46" s="52" t="n">
        <v>27.65</v>
      </c>
      <c r="E46" s="52" t="n">
        <v>14.4</v>
      </c>
      <c r="F46" s="52" t="s">
        <v>101</v>
      </c>
      <c r="G46" s="54" t="n">
        <f aca="false">(124-((43+32)/2))*10</f>
        <v>865</v>
      </c>
      <c r="H46" s="53" t="n">
        <v>380</v>
      </c>
    </row>
    <row r="47" customFormat="false" ht="26.8" hidden="false" customHeight="false" outlineLevel="0" collapsed="false">
      <c r="A47" s="52" t="n">
        <v>35</v>
      </c>
      <c r="B47" s="53" t="s">
        <v>86</v>
      </c>
      <c r="C47" s="52" t="n">
        <v>238</v>
      </c>
      <c r="D47" s="52" t="n">
        <v>25.51</v>
      </c>
      <c r="E47" s="52" t="n">
        <v>12.9</v>
      </c>
      <c r="F47" s="52" t="s">
        <v>102</v>
      </c>
      <c r="G47" s="54" t="n">
        <f aca="false">(124-((32+13)/2))*10</f>
        <v>1015</v>
      </c>
      <c r="H47" s="53" t="n">
        <v>328</v>
      </c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B12" activeCellId="0" sqref="B12"/>
    </sheetView>
  </sheetViews>
  <sheetFormatPr defaultRowHeight="29.15" zeroHeight="false" outlineLevelRow="0" outlineLevelCol="0"/>
  <cols>
    <col collapsed="false" customWidth="true" hidden="false" outlineLevel="0" max="1" min="1" style="52" width="61.19"/>
    <col collapsed="false" customWidth="true" hidden="false" outlineLevel="0" max="2" min="2" style="53" width="47.4"/>
    <col collapsed="false" customWidth="true" hidden="false" outlineLevel="0" max="3" min="3" style="52" width="44.38"/>
    <col collapsed="false" customWidth="true" hidden="false" outlineLevel="0" max="4" min="4" style="53" width="30.85"/>
    <col collapsed="false" customWidth="true" hidden="false" outlineLevel="0" max="5" min="5" style="58" width="30.85"/>
    <col collapsed="false" customWidth="true" hidden="false" outlineLevel="0" max="6" min="6" style="59" width="30.85"/>
    <col collapsed="false" customWidth="true" hidden="false" outlineLevel="0" max="7" min="7" style="53" width="30.85"/>
    <col collapsed="false" customWidth="true" hidden="false" outlineLevel="0" max="8" min="8" style="58" width="30.85"/>
    <col collapsed="false" customWidth="true" hidden="false" outlineLevel="0" max="9" min="9" style="59" width="30.85"/>
    <col collapsed="false" customWidth="true" hidden="false" outlineLevel="0" max="10" min="10" style="60" width="30.85"/>
    <col collapsed="false" customWidth="true" hidden="false" outlineLevel="0" max="11" min="11" style="58" width="30.85"/>
    <col collapsed="false" customWidth="true" hidden="false" outlineLevel="0" max="12" min="12" style="59" width="30.85"/>
    <col collapsed="false" customWidth="true" hidden="false" outlineLevel="0" max="13" min="13" style="60" width="30.85"/>
    <col collapsed="false" customWidth="true" hidden="false" outlineLevel="0" max="14" min="14" style="58" width="30.85"/>
    <col collapsed="false" customWidth="true" hidden="false" outlineLevel="0" max="15" min="15" style="59" width="30.85"/>
    <col collapsed="false" customWidth="true" hidden="false" outlineLevel="0" max="16" min="16" style="54" width="30.85"/>
    <col collapsed="false" customWidth="true" hidden="false" outlineLevel="0" max="85" min="17" style="52" width="30.85"/>
    <col collapsed="false" customWidth="true" hidden="false" outlineLevel="0" max="86" min="86" style="61" width="30.85"/>
    <col collapsed="false" customWidth="true" hidden="false" outlineLevel="0" max="87" min="87" style="62" width="30.85"/>
    <col collapsed="false" customWidth="true" hidden="false" outlineLevel="0" max="88" min="88" style="63" width="30.85"/>
    <col collapsed="false" customWidth="true" hidden="false" outlineLevel="0" max="89" min="89" style="62" width="30.85"/>
    <col collapsed="false" customWidth="true" hidden="false" outlineLevel="0" max="90" min="90" style="63" width="30.85"/>
    <col collapsed="false" customWidth="true" hidden="false" outlineLevel="0" max="1025" min="91" style="52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103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77.73555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39.11458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11.12.18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0.520833333333333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0.645833333333333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3.7" hidden="false" customHeight="true" outlineLevel="0" collapsed="false">
      <c r="A11" s="64" t="str">
        <f aca="false">'Global data DD.MM.YY'!A11</f>
        <v>General comments (weather, clouds, other remarks)</v>
      </c>
      <c r="B11" s="57" t="s">
        <v>104</v>
      </c>
      <c r="C11" s="57"/>
      <c r="D11" s="57"/>
      <c r="E11" s="57"/>
      <c r="F11" s="57"/>
    </row>
    <row r="12" customFormat="false" ht="93.7" hidden="false" customHeight="true" outlineLevel="0" collapsed="false">
      <c r="A12" s="64" t="s">
        <v>105</v>
      </c>
      <c r="B12" s="57" t="s">
        <v>106</v>
      </c>
      <c r="C12" s="57" t="s">
        <v>107</v>
      </c>
      <c r="D12" s="65" t="s">
        <v>105</v>
      </c>
      <c r="E12" s="58" t="s">
        <v>106</v>
      </c>
      <c r="F12" s="59" t="s">
        <v>107</v>
      </c>
      <c r="G12" s="65" t="s">
        <v>105</v>
      </c>
      <c r="H12" s="58" t="s">
        <v>106</v>
      </c>
      <c r="I12" s="59" t="s">
        <v>107</v>
      </c>
      <c r="J12" s="60" t="s">
        <v>105</v>
      </c>
      <c r="K12" s="58" t="s">
        <v>106</v>
      </c>
      <c r="L12" s="59" t="s">
        <v>107</v>
      </c>
      <c r="M12" s="60" t="s">
        <v>105</v>
      </c>
      <c r="N12" s="58" t="s">
        <v>106</v>
      </c>
      <c r="O12" s="59" t="s">
        <v>107</v>
      </c>
      <c r="P12" s="66"/>
      <c r="Q12" s="67"/>
      <c r="CI12" s="62" t="s">
        <v>108</v>
      </c>
      <c r="CJ12" s="63" t="s">
        <v>109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2" width="61.19"/>
    <col collapsed="false" customWidth="true" hidden="false" outlineLevel="0" max="2" min="2" style="53" width="30.85"/>
    <col collapsed="false" customWidth="true" hidden="false" outlineLevel="0" max="5" min="3" style="52" width="30.85"/>
    <col collapsed="false" customWidth="true" hidden="false" outlineLevel="0" max="6" min="6" style="52" width="87.09"/>
    <col collapsed="false" customWidth="true" hidden="false" outlineLevel="0" max="1025" min="7" style="52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77.73555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39.11458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11.12.18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0.520833333333333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0.645833333333333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7.45" hidden="false" customHeight="true" outlineLevel="0" collapsed="false">
      <c r="A11" s="64" t="str">
        <f aca="false">'Global data DD.MM.YY'!A11</f>
        <v>General comments (weather, clouds, other remarks)</v>
      </c>
      <c r="B11" s="57" t="s">
        <v>110</v>
      </c>
      <c r="C11" s="57"/>
      <c r="D11" s="57"/>
      <c r="E11" s="57"/>
      <c r="F11" s="57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B29" activeCellId="0" sqref="B29"/>
    </sheetView>
  </sheetViews>
  <sheetFormatPr defaultRowHeight="50.4" zeroHeight="false" outlineLevelRow="0" outlineLevelCol="0"/>
  <cols>
    <col collapsed="false" customWidth="true" hidden="false" outlineLevel="0" max="1" min="1" style="52" width="61.19"/>
    <col collapsed="false" customWidth="true" hidden="false" outlineLevel="0" max="2" min="2" style="53" width="30.85"/>
    <col collapsed="false" customWidth="true" hidden="false" outlineLevel="0" max="1025" min="3" style="52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73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77.73555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39.11458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11.12.18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0.520833333333333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0.645833333333333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64" t="str">
        <f aca="false">'Global data DD.MM.YY'!A11</f>
        <v>General comments (weather, clouds, other remarks)</v>
      </c>
      <c r="B11" s="57" t="s">
        <v>111</v>
      </c>
      <c r="C11" s="57"/>
      <c r="D11" s="57"/>
      <c r="E11" s="57"/>
      <c r="F11" s="57"/>
    </row>
    <row r="12" customFormat="false" ht="26.8" hidden="false" customHeight="false" outlineLevel="0" collapsed="false">
      <c r="A12" s="25"/>
      <c r="B12" s="57"/>
      <c r="C12" s="57" t="s">
        <v>74</v>
      </c>
      <c r="D12" s="57" t="s">
        <v>75</v>
      </c>
      <c r="E12" s="57" t="s">
        <v>76</v>
      </c>
      <c r="F12" s="57" t="s">
        <v>77</v>
      </c>
      <c r="G12" s="54" t="s">
        <v>78</v>
      </c>
      <c r="H12" s="52" t="s">
        <v>79</v>
      </c>
    </row>
    <row r="13" customFormat="false" ht="26.8" hidden="false" customHeight="false" outlineLevel="0" collapsed="false">
      <c r="A13" s="52" t="n">
        <v>1</v>
      </c>
      <c r="B13" s="53" t="s">
        <v>80</v>
      </c>
      <c r="C13" s="52" t="n">
        <v>526.4</v>
      </c>
      <c r="D13" s="52" t="n">
        <v>51.03</v>
      </c>
      <c r="E13" s="52" t="n">
        <v>51.2</v>
      </c>
      <c r="F13" s="52" t="s">
        <v>81</v>
      </c>
      <c r="G13" s="54" t="n">
        <v>5</v>
      </c>
      <c r="H13" s="54"/>
    </row>
    <row r="14" customFormat="false" ht="26.8" hidden="false" customHeight="false" outlineLevel="0" collapsed="false">
      <c r="A14" s="52" t="n">
        <v>2</v>
      </c>
      <c r="B14" s="53" t="s">
        <v>80</v>
      </c>
      <c r="C14" s="52" t="n">
        <v>517.7</v>
      </c>
      <c r="D14" s="52" t="n">
        <v>50.38</v>
      </c>
      <c r="E14" s="52" t="n">
        <v>49.4</v>
      </c>
      <c r="F14" s="52" t="s">
        <v>81</v>
      </c>
      <c r="G14" s="54" t="n">
        <v>5</v>
      </c>
      <c r="H14" s="54"/>
    </row>
    <row r="15" customFormat="false" ht="26.8" hidden="false" customHeight="false" outlineLevel="0" collapsed="false">
      <c r="A15" s="52" t="n">
        <v>3</v>
      </c>
      <c r="B15" s="53" t="s">
        <v>80</v>
      </c>
      <c r="C15" s="52" t="n">
        <v>523.3</v>
      </c>
      <c r="D15" s="52" t="n">
        <v>50.8</v>
      </c>
      <c r="E15" s="52" t="n">
        <v>50.5</v>
      </c>
      <c r="F15" s="52" t="s">
        <v>81</v>
      </c>
      <c r="G15" s="54" t="n">
        <v>5</v>
      </c>
      <c r="H15" s="54"/>
    </row>
    <row r="16" customFormat="false" ht="26.8" hidden="false" customHeight="false" outlineLevel="0" collapsed="false">
      <c r="A16" s="52" t="n">
        <v>4</v>
      </c>
      <c r="B16" s="53" t="s">
        <v>80</v>
      </c>
      <c r="C16" s="52" t="n">
        <v>473</v>
      </c>
      <c r="D16" s="52" t="n">
        <v>46.98</v>
      </c>
      <c r="E16" s="52" t="n">
        <v>41</v>
      </c>
      <c r="F16" s="52" t="s">
        <v>82</v>
      </c>
      <c r="G16" s="54" t="n">
        <v>15</v>
      </c>
      <c r="H16" s="54"/>
    </row>
    <row r="17" customFormat="false" ht="26.8" hidden="false" customHeight="false" outlineLevel="0" collapsed="false">
      <c r="A17" s="52" t="n">
        <v>5</v>
      </c>
      <c r="B17" s="53" t="s">
        <v>80</v>
      </c>
      <c r="C17" s="52" t="n">
        <v>479.4</v>
      </c>
      <c r="D17" s="52" t="n">
        <v>47.47</v>
      </c>
      <c r="E17" s="52" t="n">
        <v>42.1</v>
      </c>
      <c r="F17" s="52" t="s">
        <v>82</v>
      </c>
      <c r="G17" s="54" t="n">
        <v>15</v>
      </c>
      <c r="H17" s="54"/>
    </row>
    <row r="18" customFormat="false" ht="26.8" hidden="false" customHeight="false" outlineLevel="0" collapsed="false">
      <c r="A18" s="52" t="n">
        <v>6</v>
      </c>
      <c r="B18" s="53" t="s">
        <v>80</v>
      </c>
      <c r="C18" s="52" t="n">
        <v>476.3</v>
      </c>
      <c r="D18" s="52" t="n">
        <v>47.23</v>
      </c>
      <c r="E18" s="52" t="n">
        <v>41.6</v>
      </c>
      <c r="F18" s="52" t="s">
        <v>82</v>
      </c>
      <c r="G18" s="54" t="n">
        <v>15</v>
      </c>
      <c r="H18" s="54"/>
    </row>
    <row r="19" customFormat="false" ht="26.8" hidden="false" customHeight="false" outlineLevel="0" collapsed="false">
      <c r="A19" s="52" t="n">
        <v>7</v>
      </c>
      <c r="B19" s="53" t="s">
        <v>80</v>
      </c>
      <c r="C19" s="52" t="n">
        <v>494</v>
      </c>
      <c r="D19" s="52" t="n">
        <v>48.6</v>
      </c>
      <c r="E19" s="52" t="n">
        <v>44.8</v>
      </c>
      <c r="F19" s="52" t="s">
        <v>83</v>
      </c>
      <c r="G19" s="54" t="n">
        <v>25</v>
      </c>
      <c r="H19" s="54"/>
    </row>
    <row r="20" customFormat="false" ht="26.8" hidden="false" customHeight="false" outlineLevel="0" collapsed="false">
      <c r="A20" s="52" t="n">
        <v>8</v>
      </c>
      <c r="B20" s="53" t="s">
        <v>80</v>
      </c>
      <c r="C20" s="52" t="n">
        <v>494.4</v>
      </c>
      <c r="D20" s="52" t="n">
        <v>48.63</v>
      </c>
      <c r="E20" s="52" t="n">
        <v>44.9</v>
      </c>
      <c r="F20" s="52" t="s">
        <v>83</v>
      </c>
      <c r="G20" s="54" t="n">
        <v>25</v>
      </c>
      <c r="H20" s="54"/>
    </row>
    <row r="21" customFormat="false" ht="26.8" hidden="false" customHeight="false" outlineLevel="0" collapsed="false">
      <c r="A21" s="52" t="n">
        <v>9</v>
      </c>
      <c r="B21" s="53" t="s">
        <v>80</v>
      </c>
      <c r="C21" s="52" t="n">
        <v>486.7</v>
      </c>
      <c r="D21" s="52" t="n">
        <v>48.04</v>
      </c>
      <c r="E21" s="52" t="n">
        <v>43.4</v>
      </c>
      <c r="F21" s="52" t="s">
        <v>83</v>
      </c>
      <c r="G21" s="54" t="n">
        <v>25</v>
      </c>
      <c r="H21" s="54"/>
    </row>
    <row r="22" customFormat="false" ht="26.8" hidden="false" customHeight="false" outlineLevel="0" collapsed="false">
      <c r="A22" s="52" t="n">
        <v>10</v>
      </c>
      <c r="B22" s="53" t="s">
        <v>80</v>
      </c>
      <c r="C22" s="52" t="n">
        <v>472.4</v>
      </c>
      <c r="D22" s="52" t="n">
        <v>46.93</v>
      </c>
      <c r="E22" s="52" t="n">
        <v>40.9</v>
      </c>
      <c r="F22" s="52" t="s">
        <v>84</v>
      </c>
      <c r="G22" s="54" t="n">
        <v>35</v>
      </c>
      <c r="H22" s="54"/>
    </row>
    <row r="23" customFormat="false" ht="26.8" hidden="false" customHeight="false" outlineLevel="0" collapsed="false">
      <c r="A23" s="52" t="n">
        <v>11</v>
      </c>
      <c r="B23" s="53" t="s">
        <v>80</v>
      </c>
      <c r="C23" s="52" t="n">
        <v>480.2</v>
      </c>
      <c r="D23" s="52" t="n">
        <v>47.54</v>
      </c>
      <c r="E23" s="52" t="n">
        <v>42.3</v>
      </c>
      <c r="F23" s="52" t="s">
        <v>84</v>
      </c>
      <c r="G23" s="54" t="n">
        <v>35</v>
      </c>
      <c r="H23" s="54"/>
    </row>
    <row r="24" customFormat="false" ht="26.8" hidden="false" customHeight="false" outlineLevel="0" collapsed="false">
      <c r="A24" s="52" t="n">
        <v>12</v>
      </c>
      <c r="B24" s="53" t="s">
        <v>80</v>
      </c>
      <c r="C24" s="52" t="n">
        <v>471.3</v>
      </c>
      <c r="D24" s="52" t="n">
        <v>46.84</v>
      </c>
      <c r="E24" s="52" t="n">
        <v>40.7</v>
      </c>
      <c r="F24" s="52" t="s">
        <v>84</v>
      </c>
      <c r="G24" s="54" t="n">
        <v>35</v>
      </c>
      <c r="H24" s="54"/>
    </row>
    <row r="25" customFormat="false" ht="26.8" hidden="false" customHeight="false" outlineLevel="0" collapsed="false">
      <c r="A25" s="52" t="n">
        <v>13</v>
      </c>
      <c r="B25" s="53" t="s">
        <v>80</v>
      </c>
      <c r="C25" s="52" t="n">
        <v>494.2</v>
      </c>
      <c r="D25" s="52" t="n">
        <v>48.61</v>
      </c>
      <c r="E25" s="52" t="n">
        <v>44.8</v>
      </c>
      <c r="F25" s="52" t="s">
        <v>85</v>
      </c>
      <c r="G25" s="54" t="n">
        <v>45</v>
      </c>
      <c r="H25" s="54"/>
    </row>
    <row r="26" customFormat="false" ht="26.8" hidden="false" customHeight="false" outlineLevel="0" collapsed="false">
      <c r="A26" s="52" t="n">
        <v>14</v>
      </c>
      <c r="B26" s="53" t="s">
        <v>80</v>
      </c>
      <c r="C26" s="52" t="n">
        <v>491</v>
      </c>
      <c r="D26" s="52" t="n">
        <v>48.37</v>
      </c>
      <c r="E26" s="52" t="n">
        <v>44.2</v>
      </c>
      <c r="F26" s="52" t="s">
        <v>85</v>
      </c>
      <c r="G26" s="54" t="n">
        <v>45</v>
      </c>
      <c r="H26" s="54"/>
    </row>
    <row r="27" customFormat="false" ht="26.8" hidden="false" customHeight="false" outlineLevel="0" collapsed="false">
      <c r="A27" s="52" t="n">
        <v>15</v>
      </c>
      <c r="B27" s="53" t="s">
        <v>80</v>
      </c>
      <c r="C27" s="52" t="n">
        <v>499.8</v>
      </c>
      <c r="D27" s="52" t="n">
        <v>49.04</v>
      </c>
      <c r="E27" s="52" t="n">
        <v>45.9</v>
      </c>
      <c r="F27" s="52" t="s">
        <v>85</v>
      </c>
      <c r="G27" s="54" t="n">
        <v>45</v>
      </c>
      <c r="H27" s="54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2020-07-08T11:58:29Z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